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a\Desktop\FINANCIJE 2026\2026_6\Izvještaj o izvršenju FP\"/>
    </mc:Choice>
  </mc:AlternateContent>
  <xr:revisionPtr revIDLastSave="0" documentId="13_ncr:1_{BA398F81-509F-44A5-BDAB-45EE94DB6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slovna" sheetId="6" r:id="rId1"/>
    <sheet name="Sažetak" sheetId="3" r:id="rId2"/>
    <sheet name="Prihodi i rashodi-po ek.klasif." sheetId="11" r:id="rId3"/>
    <sheet name="Prihodi i rashodi -izvori fin." sheetId="4" r:id="rId4"/>
    <sheet name="Rashodi prema funkcijskoj k. " sheetId="7" r:id="rId5"/>
    <sheet name="Prihodi i rashodi-ek.klas." sheetId="16" r:id="rId6"/>
    <sheet name="Izvještaj-izvori financ." sheetId="17" r:id="rId7"/>
    <sheet name="Posebni dio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4" l="1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8" i="14"/>
  <c r="E39" i="14"/>
  <c r="E40" i="14"/>
  <c r="E41" i="14"/>
  <c r="E42" i="14"/>
  <c r="E43" i="14"/>
  <c r="E44" i="14"/>
  <c r="E45" i="14"/>
  <c r="E46" i="14"/>
  <c r="E47" i="14"/>
  <c r="E49" i="14"/>
  <c r="E50" i="14"/>
  <c r="E51" i="14"/>
  <c r="E52" i="14"/>
  <c r="E53" i="14"/>
  <c r="E54" i="14"/>
  <c r="E55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5" i="14"/>
  <c r="E158" i="14"/>
  <c r="E159" i="14"/>
  <c r="E160" i="14"/>
  <c r="E162" i="14"/>
  <c r="E163" i="14"/>
  <c r="E164" i="14"/>
  <c r="E165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2" i="14"/>
  <c r="E243" i="14"/>
  <c r="E244" i="14"/>
  <c r="E245" i="14"/>
  <c r="E248" i="14"/>
  <c r="E249" i="14"/>
  <c r="E250" i="14"/>
  <c r="E253" i="14"/>
  <c r="E254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G5" i="7"/>
  <c r="G6" i="7"/>
  <c r="G7" i="7"/>
  <c r="G8" i="7"/>
  <c r="G4" i="7"/>
  <c r="F5" i="7"/>
  <c r="F6" i="7"/>
  <c r="F7" i="7"/>
  <c r="F8" i="7"/>
  <c r="F4" i="7"/>
  <c r="G45" i="4"/>
  <c r="F45" i="4"/>
  <c r="F44" i="4"/>
  <c r="G44" i="4"/>
  <c r="G42" i="4"/>
  <c r="G41" i="4"/>
  <c r="G38" i="4"/>
  <c r="G37" i="4"/>
  <c r="G34" i="4"/>
  <c r="G33" i="4"/>
  <c r="G26" i="4"/>
  <c r="G25" i="4"/>
  <c r="G18" i="4"/>
  <c r="G17" i="4"/>
  <c r="G14" i="4"/>
  <c r="G13" i="4"/>
  <c r="G10" i="4"/>
  <c r="G9" i="4"/>
  <c r="G6" i="4"/>
  <c r="G5" i="4"/>
  <c r="F5" i="4"/>
  <c r="F7" i="11"/>
  <c r="G167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F44" i="11"/>
  <c r="G44" i="11"/>
  <c r="G43" i="11"/>
  <c r="G42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3" i="11"/>
  <c r="G24" i="11"/>
  <c r="G25" i="11"/>
  <c r="G26" i="11"/>
  <c r="G32" i="11"/>
  <c r="G33" i="11"/>
  <c r="G34" i="11"/>
  <c r="G35" i="11"/>
  <c r="G36" i="11"/>
  <c r="G37" i="11"/>
  <c r="G38" i="11"/>
  <c r="G39" i="11"/>
  <c r="G40" i="11"/>
  <c r="G41" i="11"/>
  <c r="G7" i="11"/>
  <c r="F167" i="11"/>
  <c r="F45" i="11"/>
  <c r="F46" i="11"/>
  <c r="F47" i="11"/>
  <c r="F48" i="11"/>
  <c r="F49" i="11"/>
  <c r="F50" i="11"/>
  <c r="F51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91" i="11"/>
  <c r="F92" i="11"/>
  <c r="F93" i="11"/>
  <c r="F94" i="11"/>
  <c r="F95" i="11"/>
  <c r="F96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7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64" i="11"/>
  <c r="F165" i="11"/>
  <c r="F166" i="11"/>
  <c r="F43" i="11"/>
  <c r="F42" i="11"/>
  <c r="F8" i="11"/>
  <c r="F9" i="11"/>
  <c r="F10" i="11"/>
  <c r="F11" i="11"/>
  <c r="F14" i="11"/>
  <c r="F15" i="11"/>
  <c r="F16" i="11"/>
  <c r="F17" i="11"/>
  <c r="F18" i="11"/>
  <c r="F19" i="11"/>
  <c r="F20" i="11"/>
  <c r="F21" i="11"/>
  <c r="F23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J8" i="3"/>
  <c r="J9" i="3"/>
  <c r="J11" i="3"/>
  <c r="J12" i="3"/>
  <c r="I12" i="3"/>
  <c r="I11" i="3"/>
  <c r="D6" i="7"/>
  <c r="D5" i="7" s="1"/>
  <c r="D4" i="7" s="1"/>
  <c r="D45" i="4"/>
  <c r="D44" i="4"/>
  <c r="D27" i="4"/>
  <c r="D23" i="4"/>
  <c r="C44" i="11"/>
  <c r="D167" i="11"/>
  <c r="D33" i="11"/>
  <c r="D32" i="11" s="1"/>
  <c r="D7" i="11" s="1"/>
  <c r="D43" i="11" s="1"/>
  <c r="G13" i="3"/>
  <c r="G10" i="3"/>
  <c r="H21" i="3" l="1"/>
  <c r="F21" i="3"/>
  <c r="F28" i="3" s="1"/>
  <c r="E21" i="3"/>
  <c r="E13" i="3"/>
  <c r="E10" i="3"/>
  <c r="B20" i="11"/>
  <c r="B19" i="11" s="1"/>
  <c r="B45" i="4"/>
  <c r="B44" i="4"/>
  <c r="E33" i="11"/>
  <c r="E32" i="11" s="1"/>
  <c r="C33" i="11"/>
  <c r="C32" i="11" s="1"/>
  <c r="C7" i="11" l="1"/>
  <c r="C43" i="11" s="1"/>
  <c r="B18" i="11"/>
  <c r="B7" i="11" s="1"/>
  <c r="B43" i="11" s="1"/>
  <c r="E20" i="11" l="1"/>
  <c r="E19" i="11" s="1"/>
  <c r="E18" i="11" s="1"/>
  <c r="E7" i="11" s="1"/>
  <c r="E43" i="11" s="1"/>
  <c r="C167" i="11"/>
  <c r="E167" i="11"/>
  <c r="B167" i="11"/>
  <c r="E44" i="4"/>
  <c r="E45" i="4" l="1"/>
  <c r="C45" i="4"/>
  <c r="C44" i="4"/>
  <c r="E35" i="4"/>
  <c r="B35" i="4"/>
  <c r="E31" i="4"/>
  <c r="B31" i="4"/>
  <c r="F30" i="4"/>
  <c r="F29" i="4"/>
  <c r="B39" i="4"/>
  <c r="B27" i="4"/>
  <c r="B23" i="4"/>
  <c r="B19" i="4"/>
  <c r="B15" i="4"/>
  <c r="B11" i="4"/>
  <c r="B7" i="4"/>
  <c r="B6" i="7"/>
  <c r="B5" i="7" s="1"/>
  <c r="B4" i="7" s="1"/>
  <c r="E11" i="4"/>
  <c r="F31" i="4" l="1"/>
  <c r="E39" i="4"/>
  <c r="E7" i="4"/>
  <c r="E15" i="4"/>
  <c r="E19" i="4" l="1"/>
  <c r="C6" i="7" l="1"/>
  <c r="C5" i="7" s="1"/>
  <c r="C4" i="7" s="1"/>
  <c r="E6" i="7"/>
  <c r="E5" i="7" s="1"/>
  <c r="E4" i="7" s="1"/>
  <c r="F42" i="4" l="1"/>
  <c r="F41" i="4"/>
  <c r="E27" i="4"/>
  <c r="C27" i="4"/>
  <c r="F26" i="4"/>
  <c r="F25" i="4"/>
  <c r="E23" i="4"/>
  <c r="C23" i="4"/>
  <c r="F22" i="4"/>
  <c r="F19" i="4"/>
  <c r="F17" i="4"/>
  <c r="F15" i="4"/>
  <c r="F14" i="4"/>
  <c r="F13" i="4"/>
  <c r="F11" i="4"/>
  <c r="F10" i="4"/>
  <c r="F9" i="4"/>
  <c r="F7" i="4"/>
  <c r="F6" i="4"/>
  <c r="E14" i="3" l="1"/>
  <c r="E28" i="3" s="1"/>
  <c r="F23" i="4"/>
  <c r="F27" i="4"/>
  <c r="I8" i="3"/>
  <c r="F13" i="3" l="1"/>
  <c r="F10" i="3"/>
  <c r="H13" i="3"/>
  <c r="J13" i="3" s="1"/>
  <c r="H10" i="3"/>
  <c r="J10" i="3" s="1"/>
  <c r="I9" i="3"/>
  <c r="H14" i="3" l="1"/>
  <c r="H28" i="3" s="1"/>
  <c r="J28" i="3" s="1"/>
  <c r="I10" i="3"/>
  <c r="I13" i="3"/>
  <c r="I28" i="3" l="1"/>
</calcChain>
</file>

<file path=xl/sharedStrings.xml><?xml version="1.0" encoding="utf-8"?>
<sst xmlns="http://schemas.openxmlformats.org/spreadsheetml/2006/main" count="802" uniqueCount="266">
  <si>
    <t>6 Prihodi poslovanja</t>
  </si>
  <si>
    <t>64 Prihodi od imovine</t>
  </si>
  <si>
    <t>641 Prihodi od financijske imovine</t>
  </si>
  <si>
    <t>6413 Kamate na oročena sredstva i depozite po viđenju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</si>
  <si>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</si>
  <si>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</si>
  <si>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</si>
  <si>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</si>
  <si>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6631 Tekuće donacije</t>
  </si>
  <si>
    <t>6632 Kapitalne donacije</t>
  </si>
  <si>
    <t>7 Prihodi od prodaje nefinancijske imovine</t>
  </si>
  <si>
    <t>72 Prihodi od prodaje proizvedene dugotrajne imovine</t>
  </si>
  <si>
    <t>721 Prihodi od prodaje građevinskih objekata</t>
  </si>
  <si>
    <t>7211 Stambeni objekti</t>
  </si>
  <si>
    <t>SVEUKUPNO PRIHODI</t>
  </si>
  <si>
    <t>3 Rashodi poslovanja</t>
  </si>
  <si>
    <t>31 Rashodi za zaposlene</t>
  </si>
  <si>
    <t>3111 Plaće za redovan rad</t>
  </si>
  <si>
    <t>312 Ostali rashodi za zaposlene</t>
  </si>
  <si>
    <t>3121 Ostali rashodi za zaposlene</t>
  </si>
  <si>
    <t>313 Doprinosi na plaće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</si>
  <si>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</si>
  <si>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</si>
  <si>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</si>
  <si>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</si>
  <si>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</si>
  <si>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</si>
  <si>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</si>
  <si>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</si>
  <si>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</si>
  <si>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</si>
  <si>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</si>
  <si>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</si>
  <si>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</si>
  <si>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</si>
  <si>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</si>
  <si>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</si>
  <si>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</si>
  <si>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</si>
  <si>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</si>
  <si>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</si>
  <si>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</si>
  <si>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</si>
  <si>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</si>
  <si>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</si>
  <si>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</si>
  <si>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</si>
  <si>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</si>
  <si>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</si>
  <si>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</si>
  <si>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</si>
  <si>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</si>
  <si>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</si>
  <si>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</si>
  <si>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</si>
  <si>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</si>
  <si>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</si>
  <si>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SVEUKUPNO RASHODI</t>
  </si>
  <si>
    <t>67 Prihodi iz nadležnog proračuna i od HZZO-a temeljem ugovornih obveza</t>
  </si>
  <si>
    <t>6711 Prihodi iz nadležnog proračuna za financiranje rashoda poslovanja</t>
  </si>
  <si>
    <t>671 Prihodi iz nadležnog proračuna za financiranje redovne djelatnosti proračunskih korisnika</t>
  </si>
  <si>
    <t>6712 Prihodi iz nadležnog proračuna za nabavu nefinancijske imovine</t>
  </si>
  <si>
    <t>RASHODI UKUPNO</t>
  </si>
  <si>
    <t>II. POSEBNI DIO</t>
  </si>
  <si>
    <t>KLASA:</t>
  </si>
  <si>
    <t>URBROJ:</t>
  </si>
  <si>
    <t xml:space="preserve">Izvršenje rashoda i izdataka po ekonomskoj i programskoj klasifikaciji i izvorima financiranja </t>
  </si>
  <si>
    <t>Konto</t>
  </si>
  <si>
    <t>Brojčana oznaka i naziv izvora financiranja</t>
  </si>
  <si>
    <t>Indeks 4/2</t>
  </si>
  <si>
    <t>Prihodi</t>
  </si>
  <si>
    <t>Rashodi</t>
  </si>
  <si>
    <t>Razlika</t>
  </si>
  <si>
    <t>Izvor 11 - Opći prihodi i primici</t>
  </si>
  <si>
    <t>Indeks 4/3</t>
  </si>
  <si>
    <t>UKUPNO PRIHODI</t>
  </si>
  <si>
    <t>UKUPNO RASHODI</t>
  </si>
  <si>
    <t>3214 Ostale naknade troškova zaposlenima</t>
  </si>
  <si>
    <t>381 Tekuće donacije</t>
  </si>
  <si>
    <t>3812 Tekuće donacije u naravi</t>
  </si>
  <si>
    <t>BROJČANA OZNAKA I NAZIV</t>
  </si>
  <si>
    <t>INDEKS</t>
  </si>
  <si>
    <t>INDEKS**</t>
  </si>
  <si>
    <t>Funk. klas: 0 Javnost</t>
  </si>
  <si>
    <t>Funk. klas: 09 OBRAZOVANJE</t>
  </si>
  <si>
    <t>Funk. klas: 091 Predškolsko i osnovno obrazovanje</t>
  </si>
  <si>
    <t>Funk. klas: 096 Dodatne usluge u obrazovanju</t>
  </si>
  <si>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</si>
  <si>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</si>
  <si>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</si>
  <si>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</si>
  <si>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</si>
  <si>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</si>
  <si>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RAZLIKA - VIŠAK / MANJAK</t>
  </si>
  <si>
    <t>18054004 REDOVNA DJELATNOST OSNOVNOG OBRAZOVANJA</t>
  </si>
  <si>
    <t>311 Plaće</t>
  </si>
  <si>
    <t>31111 Plaće za zaposlene</t>
  </si>
  <si>
    <t>31212 Nagrade</t>
  </si>
  <si>
    <t>31213 Darovi</t>
  </si>
  <si>
    <t>31214 Otpremnine</t>
  </si>
  <si>
    <t>31215 Naknade za bolest, invalidnost i smrtni slučaj</t>
  </si>
  <si>
    <t>31216 Regres za godišnji odmor</t>
  </si>
  <si>
    <t>3132 Doprinos za zdravstveno osiguranje</t>
  </si>
  <si>
    <t>31321 Doprinosi za obvezno zdravstveno osiguranje</t>
  </si>
  <si>
    <t>32121 Naknade za prijevoz na posao i s posla</t>
  </si>
  <si>
    <t>32955 Novčana naknada poslodavca zbog nezapošljavanja osoba s invaliditetom</t>
  </si>
  <si>
    <t>18054001 MATERIJALNI I FINANCIJSKI RASHODI</t>
  </si>
  <si>
    <t>32111 Dnevnice za službeni put u zemlji</t>
  </si>
  <si>
    <t>32113 Naknade za smještaj na službenom putu u zemlji</t>
  </si>
  <si>
    <t>32115 Naknade za prijevoz na službenom putu u zemlji</t>
  </si>
  <si>
    <t>32131 Seminari, savjetovanja i simpoziji</t>
  </si>
  <si>
    <t>32132 Tečajevi i stručni ispiti</t>
  </si>
  <si>
    <t>32211 Uredski materijal</t>
  </si>
  <si>
    <t>32212 Literatura (publikacije, časopisi, glasila, knjige i ostalo)</t>
  </si>
  <si>
    <t>32214 Materijal i sredstva za čišćenje i održavanje</t>
  </si>
  <si>
    <t>32216 Materijal za higijenske potrebe i njegu</t>
  </si>
  <si>
    <t>32219 Ostali materijal za potrebe redovnog poslovanja</t>
  </si>
  <si>
    <t>32226 Lijekovi</t>
  </si>
  <si>
    <t>32231 Električna energija</t>
  </si>
  <si>
    <t>32233 Plin</t>
  </si>
  <si>
    <t>32239 Ostali materijali za proizvodnju energije (ugljen, drva, teško ulje)</t>
  </si>
  <si>
    <t>32241 Materijal i dijelovi za tekuće i inveticijsko održavanje građevinskih objekata</t>
  </si>
  <si>
    <t>32242 Materijal i dijelovi za tekuće i investicijsko održavanje postrojenja i opreme</t>
  </si>
  <si>
    <t>32251 Sitni inventar</t>
  </si>
  <si>
    <t>32271 Službena, radna i zaštitna odjeća i obuća</t>
  </si>
  <si>
    <t>32311 Usluge telefona, telefaksa</t>
  </si>
  <si>
    <t>32313 Poštarina (pisma, tiskanice i sl.)</t>
  </si>
  <si>
    <t>32321 Usluge tekućeg i investicijskog održavanja građevinskih objekata</t>
  </si>
  <si>
    <t>32322 Usluge tekućeg i investicijskog održavanja postrojenja i opreme</t>
  </si>
  <si>
    <t>32329 Ostale usluge tekućeg i investicijskog održavanja</t>
  </si>
  <si>
    <t>32341 Opskrba vodom</t>
  </si>
  <si>
    <t>32342 Iznošenje i odvoz smeća</t>
  </si>
  <si>
    <t>32343 Deratizacija i dezinsekcija</t>
  </si>
  <si>
    <t>32344 Dimnjačarske i ekološke usluge</t>
  </si>
  <si>
    <t>32349 Ostale komunalne usluge</t>
  </si>
  <si>
    <t>32361 Obvezni i preventivni zdravstveni pregledi zaposlenika</t>
  </si>
  <si>
    <t>32379 Ostale intelektualne usluge</t>
  </si>
  <si>
    <t>32381 Usluge ažuriranja računalnih baza</t>
  </si>
  <si>
    <t>32389 Ostale računalne usluge</t>
  </si>
  <si>
    <t>32391 Grafičke i tiskarske usluge, usluge kopiranja i uvezivanja i slično</t>
  </si>
  <si>
    <t>32396 Usluge čuvanja imovine i osoba</t>
  </si>
  <si>
    <t>32399 Ostale nespomenute usluge</t>
  </si>
  <si>
    <t>32922 Premije osiguranja ostale imovine</t>
  </si>
  <si>
    <t>3293 Reprezentacija</t>
  </si>
  <si>
    <t>32931 Reprezentacija</t>
  </si>
  <si>
    <t>3294 Članarine</t>
  </si>
  <si>
    <t>32941 Tuzemne članarine</t>
  </si>
  <si>
    <t>32959 Ostale pristojbe i naknade</t>
  </si>
  <si>
    <t>32999 Ostali nespomenuti rashodi poslovanja</t>
  </si>
  <si>
    <t>34312 Usluge platnog prometa</t>
  </si>
  <si>
    <t>18055002 OSTALI PROJEKTI U OSNOVNOM ŠKOLSTVU</t>
  </si>
  <si>
    <t>Izvor: 11 Opći prihodi i primici</t>
  </si>
  <si>
    <t>37221 Sufinanciranje cijene prijevoza</t>
  </si>
  <si>
    <t>3721 Naknade građanima i kućanstvima u novcu</t>
  </si>
  <si>
    <t>37219 Ostale naknade iz proračuna u novcu</t>
  </si>
  <si>
    <t>38129 Ostale tekuće donacije u naravi</t>
  </si>
  <si>
    <t>42212 Uredski namještaj</t>
  </si>
  <si>
    <t>18055006 PRODUŽENI BORAVAK</t>
  </si>
  <si>
    <t>32141 Naknada za korištenje privatnog automobila u službene svrhe</t>
  </si>
  <si>
    <t>32224 Namirnice</t>
  </si>
  <si>
    <t>32363 Laboratorijske usluge</t>
  </si>
  <si>
    <t>42211 Računala i računalna oprema</t>
  </si>
  <si>
    <t>18055021 TEKUĆE I INVESTICIJSKO ODRŽAVANJE IZNAD MINIMALNOG STANDARDA</t>
  </si>
  <si>
    <t>18055023 STRUČNO RAZVOJNE SLUŽBE</t>
  </si>
  <si>
    <t>18055036 ASISTENT U NASTAVI</t>
  </si>
  <si>
    <t>18055037 SUFINANCIRANJE ŠKOLSKOG ŠPORTA</t>
  </si>
  <si>
    <t>32372 Ugovori o djelu</t>
  </si>
  <si>
    <t>32319 Ostale usluge za komunikaciju i prijevoz</t>
  </si>
  <si>
    <t>18055039 NABAVA ŠKOLSKIH UDŽBENIKA</t>
  </si>
  <si>
    <t>4241 Knjige u knjižnicama</t>
  </si>
  <si>
    <t>42411 Knjige u knjižnici</t>
  </si>
  <si>
    <t>18055040 SHEMA ŠKOLSKOG VOĆA</t>
  </si>
  <si>
    <t>18055043 PREHRANA ZA UČENIKE U OSNOVNIM ŠKOLAMA</t>
  </si>
  <si>
    <t>18056002 ŠKOLSKA OPREMA</t>
  </si>
  <si>
    <t>4223 Oprema za održavanje i zaštitu</t>
  </si>
  <si>
    <t>42231 Oprema za grijanje, ventilaciju i hlađenje</t>
  </si>
  <si>
    <t>42239 Ostala oprema za održavanje i zaštitu</t>
  </si>
  <si>
    <t>Račun/Vrsta rashoda(izdataka)</t>
  </si>
  <si>
    <t>SVEUKUPNO</t>
  </si>
  <si>
    <t>32339 Ostale usluge promidžbe i informiranja</t>
  </si>
  <si>
    <t>32371 Autorski honorari</t>
  </si>
  <si>
    <t>38 Rashodi za donacije, kazne, naknade šteta i kapitalne pomoći</t>
  </si>
  <si>
    <t>Izvor: 99 Višak/manjak prihoda proračunskih korisnika</t>
  </si>
  <si>
    <t>32373 Usluge odvjetnika i pravnog savjetovanja</t>
  </si>
  <si>
    <t>OSTVARENJE/IZVRŠENJE 
01.01.2025. - 30.06.2025.</t>
  </si>
  <si>
    <t>63 Pomoći iz inozemstva (darovnice) i od subjekata unutar opće države</t>
  </si>
  <si>
    <t>636 Tekuće pomoći pror.koris. iz proračuna koji im nije nadležan</t>
  </si>
  <si>
    <t>6361 Tekuće pomoći pror.korisnika iz proračuna koji im nije nadležan</t>
  </si>
  <si>
    <t>63612 Tekuće pomoći proračunskim korisnicima iz proračuna koji im nije nadležan</t>
  </si>
  <si>
    <t>63622 Kapitalne pomoći iz državnog proračuna proračunskim korisnicima proračuna JLP(R)S</t>
  </si>
  <si>
    <t>64132 Kamate na depozite po viđenju</t>
  </si>
  <si>
    <t>65 Prihodi od upravnih administrativnih pristojbi, pristojbi po posebnim propisima i naknada</t>
  </si>
  <si>
    <t>65264 Sufinanciranje cijene usluge, participacije i slično</t>
  </si>
  <si>
    <t>65269 Ostali nespomenuti prihodi po posebnim propisima</t>
  </si>
  <si>
    <t>66151 Prihodi od pruženih usluga</t>
  </si>
  <si>
    <t>66313 Tekuće donacije od trgovačkih društava</t>
  </si>
  <si>
    <t>66323 Kapitalne donacije od trgovačkih društava</t>
  </si>
  <si>
    <t>72111 Stambeni objekti za zaposlene</t>
  </si>
  <si>
    <t>67111 Prihodi iz nadležnog proračuna za fin.rashoda poslovanja</t>
  </si>
  <si>
    <t>67121 Prihodi iz nadležnog proračuna za fin.ras.za nab.nef.imovine</t>
  </si>
  <si>
    <t>Izvor: 41 Potpore za decentralizirane izdatke</t>
  </si>
  <si>
    <t>Izvor: 59 Pomoći iz državnog proračuna za plaće te ostale rashode za zaposlene</t>
  </si>
  <si>
    <t>Izvor: 35 Vlastiti prihodi proračunskih korisnika</t>
  </si>
  <si>
    <t>Izvor: 65 Donacije i ostali namjenski prihodi proračunskih korisnika</t>
  </si>
  <si>
    <t>Izvor: 52 Namjenske tekuće pomoći</t>
  </si>
  <si>
    <t>Izvor 41 - Potpore za decentralizirane izdatke</t>
  </si>
  <si>
    <t>Izvor 59 - Pomoći iz državnog proračuna za plaće te ostale rashode za zaposlene</t>
  </si>
  <si>
    <t>Izvor 35 - Vlastiti prihodi proračunskih korisnika</t>
  </si>
  <si>
    <t>Izvor 99 - Višak/manjak prihoda proračunskih korisnika</t>
  </si>
  <si>
    <t>Izvor 65 - Donacije i ostali namjenski prihodi proračunskih korisnika</t>
  </si>
  <si>
    <t>Izvor 54 - EU fondovi - pomoći</t>
  </si>
  <si>
    <t>Izvor 52 - Namjenske tekuće pomoći</t>
  </si>
  <si>
    <t>POLUGODIŠNJI IZVJEŠTAJ O IZVRŠENJU FINANCIJSKOG PLANA ZA RAZDOBLJE 01.01.2026. - 30.06.2026.</t>
  </si>
  <si>
    <t>32354 Licence</t>
  </si>
  <si>
    <t>Izvor: 5.56111 ESF plus - predfinanciranje iz općih prihoda i primitaka</t>
  </si>
  <si>
    <t>Izvor: 5.56511 EPFZRR - predfinanciranje iz općih prihoda i primitaka</t>
  </si>
  <si>
    <t>42259 Ostali instrumenti, uređaji i strojevi</t>
  </si>
  <si>
    <t>OSTVARENJE/IZVRŠENJE 
01.01.2026. - 30.06.2026.</t>
  </si>
  <si>
    <t>3235 Zakupnine i najamnine</t>
  </si>
  <si>
    <t>4225 Instrumenti, uređaji i strojevi</t>
  </si>
  <si>
    <t>IZVORNI PLAN ILI REBALANS 2026.</t>
  </si>
  <si>
    <t>Izvor 5.56111 - ESF plus - predifinaciranje iz općih prihoda i primitaka</t>
  </si>
  <si>
    <t>Izvor 5.56511 - EPFZRR - predfinanciranje iz općih prihoda i primitaka</t>
  </si>
  <si>
    <t>6362 Kapitalne pomoći prorač. korisnika iz proračuna koji im nije nadležan</t>
  </si>
  <si>
    <t>661 Prihodi koje proračuni i proračunski korisnici ostvare obavljanjem poslova na tržištu (vlastiti prihodi)</t>
  </si>
  <si>
    <t>6615 Prihodi od pruženih usluga</t>
  </si>
  <si>
    <t xml:space="preserve">POLUGODIŠNJI  IZVJEŠTAJ O IZVRŠENJU FINANCIJSKOG PLANA ZA RAZDOBLJE 
01.01.2026 - 30.06.2026. </t>
  </si>
  <si>
    <t>Dubrovnik, 21. srpnja 2026. godine</t>
  </si>
  <si>
    <r>
      <rPr>
        <b/>
        <sz val="20"/>
        <color theme="1"/>
        <rFont val="Calibri"/>
        <family val="2"/>
        <charset val="238"/>
        <scheme val="minor"/>
      </rPr>
      <t>OSNOVNA ŠKOLA LAPAD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Od Batale 26 | 20 000 Dubrovnik | e-mail: tajnistvo@os-lapad-du.skole.hr
Tel: 020/356-100 | OIB: 65525385872 | ŠIFRA: 19-018-002 |RKP: 11927 | Razina: 31
REPUBLIKA HRVATSKA | DUBROVAČKO-NERETVANSKA ŽUPANIJA | GRAD DUBROVNIK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_____________________________________________________________________________________</t>
    </r>
  </si>
  <si>
    <t>1.1. SAŽETAK  RAČUNA PRIHODA I RASHODA I RAČUNA FINANCIRANJA</t>
  </si>
  <si>
    <t xml:space="preserve"> A) SAŽETAK RAČUNA PRIHODA I RASHODA</t>
  </si>
  <si>
    <t>B) SAŽETAK RAČUNA FINANCIRANJA</t>
  </si>
  <si>
    <t xml:space="preserve"> OSTVARENJE / IZVRŠENJE 30.6.2025.</t>
  </si>
  <si>
    <t>TEKUĆI PLAN ZA 2026. GODINU</t>
  </si>
  <si>
    <t>OSTVARENJE / IZVRŠENJE 30.6.2026.</t>
  </si>
  <si>
    <t>INDEKS 5/2</t>
  </si>
  <si>
    <t>INDEKS 5/4</t>
  </si>
  <si>
    <t>6=5/2*100</t>
  </si>
  <si>
    <t>7=5/4*100</t>
  </si>
  <si>
    <t>8 PRIMICI OD FINANCIJSKE IMOVINE I ZADUŽIVANJA</t>
  </si>
  <si>
    <t>-</t>
  </si>
  <si>
    <t>5 IZDACI ZA FINANCIJSKU IMOVINU I OTPLATE ZAJMOVA</t>
  </si>
  <si>
    <t>NETO FINANCIRANJE</t>
  </si>
  <si>
    <t>C) PRENESENI VIŠAK ILI PRENESENI MANJAK</t>
  </si>
  <si>
    <t>PRIJENOS VIŠAK/MANJAK IZ PRETHODNE GODINE</t>
  </si>
  <si>
    <t>PRIJENOS VIŠKA/MANJKA U SLJEDEĆE RAZDOBLJE</t>
  </si>
  <si>
    <t>INDEKS 4/2</t>
  </si>
  <si>
    <t>INDEKS 4/3</t>
  </si>
  <si>
    <t>1.2. RAČUN PRIHODA I RASHODA</t>
  </si>
  <si>
    <t>1.2.1. IZVJEŠTAJ O PRIHODIMA I RASHODIMA PREMA EKONOMSKOJ KLASIFIKACIJI</t>
  </si>
  <si>
    <t>1.2.2. IZVJEŠTAJ O PRIHODIMA I RASHODIMA PREMA IZVORIMA FINANCIRANJA</t>
  </si>
  <si>
    <t>1.2.3. IZVJEŠTAJ O RASHODIMA PREMA FUNKCIJSKOJ KLASIFIKACIJI</t>
  </si>
  <si>
    <t xml:space="preserve"> 1.3. RAČUN FINANCIRANJA</t>
  </si>
  <si>
    <t xml:space="preserve">1.3.1. IZVJEŠTAJ RAČUNA FINANCIRANJA PREMA EKONOMSKOJ KLASIFIKACIJI </t>
  </si>
  <si>
    <t>Izdaci za financijsku imovinu i otplate zajmova</t>
  </si>
  <si>
    <t>Primici od financijske imovine i zaduživanja</t>
  </si>
  <si>
    <t>1.3.2. IZVJEŠTAJ RAČUNA FINANCIRANJA PREMA IZVORIMA FINANCIRANJA</t>
  </si>
  <si>
    <t>UKUPNO PRIMICI</t>
  </si>
  <si>
    <t>UKUPNO IZDACI</t>
  </si>
  <si>
    <t>'TEKUĆI PLAN ZA 2026. GODINU</t>
  </si>
  <si>
    <t>Index (4/3)</t>
  </si>
  <si>
    <t>Indeks  5/2</t>
  </si>
  <si>
    <t>Indeks 5/4</t>
  </si>
  <si>
    <t>400-01/26-01/7</t>
  </si>
  <si>
    <t>2117-1-129-03-26-1</t>
  </si>
  <si>
    <t>TEKUĆI PLAN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</si>
</sst>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10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  <charset val="238"/>
    </font>
    <font>
      <sz val="9"/>
      <name val="Verdana"/>
      <family val="2"/>
      <charset val="238"/>
    </font>
    <font>
      <b/>
      <sz val="12"/>
      <name val="Verdana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7"/>
      <color theme="1"/>
      <name val="Arial"/>
      <family val="2"/>
      <charset val="238"/>
    </font>
    <font>
      <b/>
      <sz val="7"/>
      <color theme="1"/>
      <name val="Verdana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rgb="FF000000"/>
      <name val="Verdana"/>
      <family val="2"/>
      <charset val="238"/>
    </font>
    <font>
      <b/>
      <sz val="7"/>
      <name val="Verdana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0E68C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2" fillId="33" borderId="10" xfId="0" applyFont="1" applyFill="1" applyBorder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27" fillId="0" borderId="0" xfId="0" applyFont="1" applyBorder="1" applyAlignment="1">
      <alignment horizontal="center" vertical="center"/>
    </xf>
    <xf numFmtId="0" fontId="22" fillId="33" borderId="28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left" wrapText="1"/>
    </xf>
    <xf numFmtId="0" fontId="24" fillId="0" borderId="33" xfId="0" applyFont="1" applyBorder="1" applyAlignment="1">
      <alignment horizontal="left" wrapText="1"/>
    </xf>
    <xf numFmtId="0" fontId="24" fillId="0" borderId="35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4" fontId="31" fillId="0" borderId="0" xfId="0" applyNumberFormat="1" applyFont="1" applyAlignment="1">
      <alignment horizontal="left" wrapText="1"/>
    </xf>
    <xf numFmtId="0" fontId="34" fillId="33" borderId="28" xfId="0" applyFont="1" applyFill="1" applyBorder="1" applyAlignment="1">
      <alignment horizontal="left" wrapText="1"/>
    </xf>
    <xf numFmtId="0" fontId="34" fillId="33" borderId="10" xfId="0" applyFont="1" applyFill="1" applyBorder="1" applyAlignment="1">
      <alignment horizontal="left" wrapText="1"/>
    </xf>
    <xf numFmtId="0" fontId="35" fillId="33" borderId="10" xfId="0" applyFont="1" applyFill="1" applyBorder="1" applyAlignment="1">
      <alignment horizontal="left" wrapText="1"/>
    </xf>
    <xf numFmtId="4" fontId="35" fillId="33" borderId="10" xfId="0" applyNumberFormat="1" applyFont="1" applyFill="1" applyBorder="1" applyAlignment="1">
      <alignment wrapText="1"/>
    </xf>
    <xf numFmtId="0" fontId="32" fillId="0" borderId="0" xfId="0" applyFont="1"/>
    <xf numFmtId="0" fontId="0" fillId="0" borderId="0" xfId="0" applyFont="1"/>
    <xf numFmtId="4" fontId="34" fillId="33" borderId="28" xfId="0" applyNumberFormat="1" applyFont="1" applyFill="1" applyBorder="1" applyAlignment="1">
      <alignment horizontal="right" wrapText="1"/>
    </xf>
    <xf numFmtId="4" fontId="19" fillId="33" borderId="28" xfId="0" applyNumberFormat="1" applyFont="1" applyFill="1" applyBorder="1" applyAlignment="1">
      <alignment horizontal="right" wrapText="1"/>
    </xf>
    <xf numFmtId="4" fontId="34" fillId="33" borderId="32" xfId="0" applyNumberFormat="1" applyFont="1" applyFill="1" applyBorder="1" applyAlignment="1">
      <alignment horizontal="right" wrapText="1"/>
    </xf>
    <xf numFmtId="4" fontId="36" fillId="33" borderId="37" xfId="0" applyNumberFormat="1" applyFont="1" applyFill="1" applyBorder="1" applyAlignment="1">
      <alignment horizontal="right" wrapText="1"/>
    </xf>
    <xf numFmtId="4" fontId="36" fillId="33" borderId="28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left" wrapText="1"/>
    </xf>
    <xf numFmtId="0" fontId="40" fillId="33" borderId="14" xfId="0" applyFont="1" applyFill="1" applyBorder="1" applyAlignment="1">
      <alignment vertical="center" wrapText="1"/>
    </xf>
    <xf numFmtId="0" fontId="41" fillId="34" borderId="14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left" indent="1"/>
    </xf>
    <xf numFmtId="0" fontId="44" fillId="0" borderId="0" xfId="0" applyFont="1" applyAlignment="1">
      <alignment vertical="center" wrapText="1"/>
    </xf>
    <xf numFmtId="0" fontId="42" fillId="0" borderId="0" xfId="0" applyFont="1"/>
    <xf numFmtId="0" fontId="42" fillId="0" borderId="0" xfId="0" applyFont="1" applyAlignment="1">
      <alignment wrapText="1"/>
    </xf>
    <xf numFmtId="0" fontId="34" fillId="0" borderId="0" xfId="0" applyFont="1"/>
    <xf numFmtId="0" fontId="48" fillId="0" borderId="43" xfId="0" applyFont="1" applyFill="1" applyBorder="1" applyAlignment="1">
      <alignment horizontal="left" vertical="center"/>
    </xf>
    <xf numFmtId="0" fontId="48" fillId="0" borderId="19" xfId="0" applyFont="1" applyFill="1" applyBorder="1" applyAlignment="1">
      <alignment vertical="center"/>
    </xf>
    <xf numFmtId="0" fontId="49" fillId="0" borderId="0" xfId="0" applyFont="1" applyAlignment="1">
      <alignment horizontal="left" indent="1"/>
    </xf>
    <xf numFmtId="0" fontId="14" fillId="0" borderId="0" xfId="0" applyFont="1"/>
    <xf numFmtId="4" fontId="48" fillId="0" borderId="45" xfId="0" applyNumberFormat="1" applyFont="1" applyFill="1" applyBorder="1" applyAlignment="1">
      <alignment vertical="center" wrapText="1"/>
    </xf>
    <xf numFmtId="0" fontId="34" fillId="36" borderId="13" xfId="0" quotePrefix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indent="1"/>
    </xf>
    <xf numFmtId="4" fontId="50" fillId="33" borderId="14" xfId="0" applyNumberFormat="1" applyFont="1" applyFill="1" applyBorder="1" applyAlignment="1">
      <alignment horizontal="right" vertical="center" wrapText="1"/>
    </xf>
    <xf numFmtId="4" fontId="0" fillId="0" borderId="39" xfId="0" applyNumberFormat="1" applyFont="1" applyBorder="1" applyAlignment="1">
      <alignment vertical="center"/>
    </xf>
    <xf numFmtId="4" fontId="50" fillId="34" borderId="39" xfId="0" applyNumberFormat="1" applyFont="1" applyFill="1" applyBorder="1" applyAlignment="1">
      <alignment horizontal="right" vertical="center"/>
    </xf>
    <xf numFmtId="4" fontId="48" fillId="33" borderId="28" xfId="0" applyNumberFormat="1" applyFont="1" applyFill="1" applyBorder="1" applyAlignment="1">
      <alignment wrapText="1"/>
    </xf>
    <xf numFmtId="4" fontId="48" fillId="33" borderId="10" xfId="0" applyNumberFormat="1" applyFont="1" applyFill="1" applyBorder="1" applyAlignment="1">
      <alignment wrapText="1"/>
    </xf>
    <xf numFmtId="4" fontId="39" fillId="33" borderId="10" xfId="0" applyNumberFormat="1" applyFont="1" applyFill="1" applyBorder="1" applyAlignment="1">
      <alignment wrapText="1"/>
    </xf>
    <xf numFmtId="0" fontId="48" fillId="0" borderId="13" xfId="0" quotePrefix="1" applyFont="1" applyBorder="1" applyAlignment="1">
      <alignment horizontal="center" vertical="center" wrapText="1"/>
    </xf>
    <xf numFmtId="4" fontId="48" fillId="33" borderId="10" xfId="0" applyNumberFormat="1" applyFont="1" applyFill="1" applyBorder="1" applyAlignment="1">
      <alignment horizontal="right" wrapText="1"/>
    </xf>
    <xf numFmtId="4" fontId="39" fillId="33" borderId="11" xfId="0" applyNumberFormat="1" applyFont="1" applyFill="1" applyBorder="1" applyAlignment="1">
      <alignment wrapText="1"/>
    </xf>
    <xf numFmtId="0" fontId="18" fillId="0" borderId="0" xfId="0" quotePrefix="1" applyFont="1" applyAlignment="1">
      <alignment horizontal="left" wrapText="1"/>
    </xf>
    <xf numFmtId="4" fontId="24" fillId="0" borderId="34" xfId="0" applyNumberFormat="1" applyFont="1" applyBorder="1" applyAlignment="1">
      <alignment horizontal="center" wrapText="1"/>
    </xf>
    <xf numFmtId="4" fontId="52" fillId="0" borderId="34" xfId="0" applyNumberFormat="1" applyFont="1" applyBorder="1" applyAlignment="1">
      <alignment horizontal="center" wrapText="1"/>
    </xf>
    <xf numFmtId="4" fontId="24" fillId="0" borderId="14" xfId="0" applyNumberFormat="1" applyFont="1" applyBorder="1" applyAlignment="1">
      <alignment horizontal="center" wrapText="1"/>
    </xf>
    <xf numFmtId="4" fontId="52" fillId="0" borderId="14" xfId="0" applyNumberFormat="1" applyFont="1" applyBorder="1" applyAlignment="1">
      <alignment horizontal="center" wrapText="1"/>
    </xf>
    <xf numFmtId="3" fontId="48" fillId="0" borderId="46" xfId="0" applyNumberFormat="1" applyFont="1" applyFill="1" applyBorder="1" applyAlignment="1">
      <alignment horizontal="right" wrapText="1"/>
    </xf>
    <xf numFmtId="0" fontId="48" fillId="34" borderId="46" xfId="0" applyFont="1" applyFill="1" applyBorder="1" applyAlignment="1">
      <alignment horizontal="center" vertical="center" wrapText="1"/>
    </xf>
    <xf numFmtId="4" fontId="48" fillId="0" borderId="13" xfId="0" applyNumberFormat="1" applyFont="1" applyFill="1" applyBorder="1" applyAlignment="1">
      <alignment horizontal="right" wrapText="1"/>
    </xf>
    <xf numFmtId="0" fontId="47" fillId="0" borderId="0" xfId="0" applyFont="1" applyAlignment="1">
      <alignment horizontal="left" indent="1"/>
    </xf>
    <xf numFmtId="0" fontId="48" fillId="0" borderId="44" xfId="0" quotePrefix="1" applyFont="1" applyBorder="1" applyAlignment="1">
      <alignment horizontal="center" vertical="center" wrapText="1"/>
    </xf>
    <xf numFmtId="0" fontId="48" fillId="0" borderId="42" xfId="0" quotePrefix="1" applyFont="1" applyBorder="1" applyAlignment="1">
      <alignment horizontal="center" vertical="center" wrapText="1"/>
    </xf>
    <xf numFmtId="0" fontId="48" fillId="0" borderId="45" xfId="0" quotePrefix="1" applyFont="1" applyBorder="1" applyAlignment="1">
      <alignment horizontal="center" vertical="center" wrapText="1"/>
    </xf>
    <xf numFmtId="0" fontId="48" fillId="34" borderId="42" xfId="0" applyFont="1" applyFill="1" applyBorder="1" applyAlignment="1">
      <alignment horizontal="center" vertical="center" wrapText="1"/>
    </xf>
    <xf numFmtId="9" fontId="47" fillId="0" borderId="39" xfId="43" applyFont="1" applyFill="1" applyBorder="1" applyAlignment="1">
      <alignment horizontal="right"/>
    </xf>
    <xf numFmtId="9" fontId="47" fillId="0" borderId="14" xfId="43" applyFont="1" applyFill="1" applyBorder="1" applyAlignment="1">
      <alignment horizontal="right"/>
    </xf>
    <xf numFmtId="10" fontId="47" fillId="0" borderId="36" xfId="43" applyNumberFormat="1" applyFont="1" applyFill="1" applyBorder="1" applyAlignment="1">
      <alignment horizontal="right"/>
    </xf>
    <xf numFmtId="10" fontId="48" fillId="0" borderId="14" xfId="0" applyNumberFormat="1" applyFont="1" applyFill="1" applyBorder="1" applyAlignment="1">
      <alignment horizontal="right"/>
    </xf>
    <xf numFmtId="9" fontId="48" fillId="0" borderId="38" xfId="43" applyFont="1" applyFill="1" applyBorder="1" applyAlignment="1">
      <alignment horizontal="right"/>
    </xf>
    <xf numFmtId="3" fontId="48" fillId="0" borderId="13" xfId="0" applyNumberFormat="1" applyFont="1" applyFill="1" applyBorder="1" applyAlignment="1">
      <alignment horizontal="right" wrapText="1"/>
    </xf>
    <xf numFmtId="3" fontId="48" fillId="0" borderId="42" xfId="0" applyNumberFormat="1" applyFont="1" applyFill="1" applyBorder="1" applyAlignment="1">
      <alignment horizontal="right" wrapText="1"/>
    </xf>
    <xf numFmtId="0" fontId="53" fillId="34" borderId="0" xfId="0" applyFont="1" applyFill="1" applyAlignment="1">
      <alignment horizontal="left" indent="1"/>
    </xf>
    <xf numFmtId="0" fontId="41" fillId="34" borderId="10" xfId="0" applyFont="1" applyFill="1" applyBorder="1" applyAlignment="1">
      <alignment horizontal="left" wrapText="1" indent="1"/>
    </xf>
    <xf numFmtId="4" fontId="41" fillId="34" borderId="10" xfId="0" applyNumberFormat="1" applyFont="1" applyFill="1" applyBorder="1" applyAlignment="1">
      <alignment horizontal="right" wrapText="1" indent="1"/>
    </xf>
    <xf numFmtId="0" fontId="41" fillId="34" borderId="10" xfId="0" applyFont="1" applyFill="1" applyBorder="1" applyAlignment="1">
      <alignment horizontal="right" wrapText="1" indent="1"/>
    </xf>
    <xf numFmtId="4" fontId="0" fillId="0" borderId="0" xfId="0" applyNumberFormat="1" applyFont="1"/>
    <xf numFmtId="4" fontId="23" fillId="0" borderId="0" xfId="0" applyNumberFormat="1" applyFont="1" applyAlignment="1">
      <alignment horizontal="left" wrapText="1"/>
    </xf>
    <xf numFmtId="0" fontId="48" fillId="0" borderId="48" xfId="0" quotePrefix="1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4" fontId="25" fillId="0" borderId="50" xfId="0" applyNumberFormat="1" applyFont="1" applyBorder="1" applyAlignment="1">
      <alignment horizontal="center" vertical="center" wrapText="1"/>
    </xf>
    <xf numFmtId="0" fontId="34" fillId="0" borderId="46" xfId="0" quotePrefix="1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19" fillId="0" borderId="0" xfId="0" applyFont="1" applyAlignment="1"/>
    <xf numFmtId="0" fontId="43" fillId="0" borderId="0" xfId="0" applyFont="1" applyAlignment="1"/>
    <xf numFmtId="0" fontId="38" fillId="0" borderId="45" xfId="0" quotePrefix="1" applyFont="1" applyBorder="1" applyAlignment="1">
      <alignment horizontal="center" vertical="center" wrapText="1"/>
    </xf>
    <xf numFmtId="0" fontId="39" fillId="0" borderId="46" xfId="0" quotePrefix="1" applyFont="1" applyBorder="1" applyAlignment="1">
      <alignment horizontal="center" vertical="center" wrapText="1"/>
    </xf>
    <xf numFmtId="0" fontId="39" fillId="0" borderId="48" xfId="0" quotePrefix="1" applyFont="1" applyBorder="1" applyAlignment="1">
      <alignment horizontal="center" vertical="center" wrapText="1"/>
    </xf>
    <xf numFmtId="0" fontId="35" fillId="33" borderId="45" xfId="0" applyFont="1" applyFill="1" applyBorder="1" applyAlignment="1">
      <alignment horizontal="center" wrapText="1"/>
    </xf>
    <xf numFmtId="0" fontId="50" fillId="33" borderId="10" xfId="0" applyFont="1" applyFill="1" applyBorder="1" applyAlignment="1">
      <alignment horizontal="left" wrapText="1"/>
    </xf>
    <xf numFmtId="4" fontId="40" fillId="33" borderId="10" xfId="0" applyNumberFormat="1" applyFont="1" applyFill="1" applyBorder="1" applyAlignment="1">
      <alignment wrapText="1"/>
    </xf>
    <xf numFmtId="4" fontId="40" fillId="33" borderId="14" xfId="0" applyNumberFormat="1" applyFont="1" applyFill="1" applyBorder="1" applyAlignment="1">
      <alignment wrapText="1"/>
    </xf>
    <xf numFmtId="4" fontId="48" fillId="0" borderId="14" xfId="0" applyNumberFormat="1" applyFont="1" applyFill="1" applyBorder="1" applyAlignment="1"/>
    <xf numFmtId="4" fontId="48" fillId="0" borderId="38" xfId="0" applyNumberFormat="1" applyFont="1" applyFill="1" applyBorder="1" applyAlignment="1"/>
    <xf numFmtId="4" fontId="40" fillId="33" borderId="39" xfId="0" applyNumberFormat="1" applyFont="1" applyFill="1" applyBorder="1" applyAlignment="1">
      <alignment wrapText="1"/>
    </xf>
    <xf numFmtId="0" fontId="48" fillId="34" borderId="45" xfId="0" applyFont="1" applyFill="1" applyBorder="1" applyAlignment="1">
      <alignment horizontal="center" vertical="center" wrapText="1"/>
    </xf>
    <xf numFmtId="4" fontId="40" fillId="33" borderId="51" xfId="0" applyNumberFormat="1" applyFont="1" applyFill="1" applyBorder="1" applyAlignment="1">
      <alignment wrapText="1"/>
    </xf>
    <xf numFmtId="4" fontId="40" fillId="33" borderId="15" xfId="0" applyNumberFormat="1" applyFont="1" applyFill="1" applyBorder="1" applyAlignment="1">
      <alignment wrapText="1"/>
    </xf>
    <xf numFmtId="4" fontId="48" fillId="0" borderId="15" xfId="0" applyNumberFormat="1" applyFont="1" applyFill="1" applyBorder="1" applyAlignment="1"/>
    <xf numFmtId="4" fontId="48" fillId="0" borderId="52" xfId="0" applyNumberFormat="1" applyFont="1" applyFill="1" applyBorder="1" applyAlignment="1"/>
    <xf numFmtId="0" fontId="50" fillId="33" borderId="10" xfId="0" applyFont="1" applyFill="1" applyBorder="1" applyAlignment="1">
      <alignment horizontal="left" vertical="center" wrapText="1"/>
    </xf>
    <xf numFmtId="4" fontId="41" fillId="33" borderId="10" xfId="0" applyNumberFormat="1" applyFont="1" applyFill="1" applyBorder="1" applyAlignment="1">
      <alignment horizontal="right" wrapText="1"/>
    </xf>
    <xf numFmtId="0" fontId="20" fillId="38" borderId="10" xfId="0" applyFont="1" applyFill="1" applyBorder="1" applyAlignment="1">
      <alignment wrapText="1"/>
    </xf>
    <xf numFmtId="4" fontId="20" fillId="38" borderId="10" xfId="0" applyNumberFormat="1" applyFont="1" applyFill="1" applyBorder="1" applyAlignment="1">
      <alignment horizontal="right" wrapText="1" indent="1"/>
    </xf>
    <xf numFmtId="4" fontId="50" fillId="37" borderId="10" xfId="0" applyNumberFormat="1" applyFont="1" applyFill="1" applyBorder="1" applyAlignment="1">
      <alignment wrapText="1"/>
    </xf>
    <xf numFmtId="4" fontId="35" fillId="37" borderId="10" xfId="0" applyNumberFormat="1" applyFont="1" applyFill="1" applyBorder="1" applyAlignment="1">
      <alignment wrapText="1"/>
    </xf>
    <xf numFmtId="0" fontId="56" fillId="0" borderId="0" xfId="0" applyFont="1"/>
    <xf numFmtId="0" fontId="35" fillId="33" borderId="53" xfId="0" applyFont="1" applyFill="1" applyBorder="1" applyAlignment="1">
      <alignment horizontal="center" wrapText="1"/>
    </xf>
    <xf numFmtId="4" fontId="24" fillId="0" borderId="54" xfId="0" applyNumberFormat="1" applyFont="1" applyBorder="1" applyAlignment="1">
      <alignment horizontal="center" vertical="center" wrapText="1"/>
    </xf>
    <xf numFmtId="4" fontId="24" fillId="0" borderId="54" xfId="0" quotePrefix="1" applyNumberFormat="1" applyFont="1" applyBorder="1" applyAlignment="1">
      <alignment horizontal="center" vertical="center" wrapText="1"/>
    </xf>
    <xf numFmtId="0" fontId="53" fillId="34" borderId="0" xfId="0" applyFont="1" applyFill="1" applyAlignment="1">
      <alignment horizontal="left" wrapText="1"/>
    </xf>
    <xf numFmtId="0" fontId="41" fillId="34" borderId="10" xfId="0" applyFont="1" applyFill="1" applyBorder="1" applyAlignment="1">
      <alignment horizontal="left" wrapText="1"/>
    </xf>
    <xf numFmtId="0" fontId="41" fillId="34" borderId="28" xfId="0" applyFont="1" applyFill="1" applyBorder="1" applyAlignment="1">
      <alignment horizontal="left" wrapText="1"/>
    </xf>
    <xf numFmtId="4" fontId="41" fillId="34" borderId="28" xfId="0" applyNumberFormat="1" applyFont="1" applyFill="1" applyBorder="1" applyAlignment="1">
      <alignment horizontal="right" wrapText="1" indent="1"/>
    </xf>
    <xf numFmtId="0" fontId="24" fillId="0" borderId="50" xfId="0" applyFont="1" applyBorder="1" applyAlignment="1">
      <alignment horizontal="center" vertical="center" wrapText="1"/>
    </xf>
    <xf numFmtId="1" fontId="57" fillId="33" borderId="29" xfId="0" applyNumberFormat="1" applyFont="1" applyFill="1" applyBorder="1" applyAlignment="1">
      <alignment horizontal="center" wrapText="1"/>
    </xf>
    <xf numFmtId="1" fontId="58" fillId="0" borderId="45" xfId="0" applyNumberFormat="1" applyFont="1" applyBorder="1" applyAlignment="1">
      <alignment horizontal="center" vertical="center" wrapText="1"/>
    </xf>
    <xf numFmtId="1" fontId="58" fillId="0" borderId="45" xfId="0" quotePrefix="1" applyNumberFormat="1" applyFont="1" applyBorder="1" applyAlignment="1">
      <alignment horizontal="center" vertical="center" wrapText="1"/>
    </xf>
    <xf numFmtId="1" fontId="58" fillId="0" borderId="31" xfId="0" applyNumberFormat="1" applyFont="1" applyBorder="1" applyAlignment="1">
      <alignment horizontal="center" vertical="center" wrapText="1"/>
    </xf>
    <xf numFmtId="0" fontId="37" fillId="34" borderId="0" xfId="0" applyFont="1" applyFill="1" applyAlignment="1">
      <alignment horizontal="center" vertical="center" wrapText="1"/>
    </xf>
    <xf numFmtId="0" fontId="50" fillId="34" borderId="10" xfId="0" applyFont="1" applyFill="1" applyBorder="1"/>
    <xf numFmtId="4" fontId="50" fillId="34" borderId="10" xfId="0" applyNumberFormat="1" applyFont="1" applyFill="1" applyBorder="1" applyAlignment="1">
      <alignment horizontal="right" wrapText="1" indent="1"/>
    </xf>
    <xf numFmtId="0" fontId="50" fillId="34" borderId="10" xfId="0" applyFont="1" applyFill="1" applyBorder="1" applyAlignment="1">
      <alignment horizontal="left" wrapText="1"/>
    </xf>
    <xf numFmtId="4" fontId="50" fillId="34" borderId="10" xfId="0" applyNumberFormat="1" applyFont="1" applyFill="1" applyBorder="1" applyAlignment="1">
      <alignment horizontal="left" wrapText="1" indent="1"/>
    </xf>
    <xf numFmtId="4" fontId="41" fillId="33" borderId="10" xfId="0" applyNumberFormat="1" applyFont="1" applyFill="1" applyBorder="1" applyAlignment="1">
      <alignment wrapText="1"/>
    </xf>
    <xf numFmtId="4" fontId="50" fillId="34" borderId="10" xfId="0" applyNumberFormat="1" applyFont="1" applyFill="1" applyBorder="1" applyAlignment="1">
      <alignment wrapText="1"/>
    </xf>
    <xf numFmtId="4" fontId="20" fillId="38" borderId="10" xfId="0" applyNumberFormat="1" applyFont="1" applyFill="1" applyBorder="1" applyAlignment="1">
      <alignment wrapText="1"/>
    </xf>
    <xf numFmtId="0" fontId="38" fillId="36" borderId="12" xfId="0" applyFont="1" applyFill="1" applyBorder="1" applyAlignment="1">
      <alignment horizontal="center" vertical="center" wrapText="1"/>
    </xf>
    <xf numFmtId="0" fontId="35" fillId="36" borderId="13" xfId="0" applyFont="1" applyFill="1" applyBorder="1" applyAlignment="1">
      <alignment horizontal="center" vertical="center" wrapText="1"/>
    </xf>
    <xf numFmtId="0" fontId="35" fillId="36" borderId="13" xfId="0" quotePrefix="1" applyFont="1" applyFill="1" applyBorder="1" applyAlignment="1">
      <alignment horizontal="center" vertical="center" wrapText="1"/>
    </xf>
    <xf numFmtId="0" fontId="35" fillId="36" borderId="42" xfId="0" applyFont="1" applyFill="1" applyBorder="1" applyAlignment="1">
      <alignment horizontal="center" vertical="center" wrapText="1"/>
    </xf>
    <xf numFmtId="0" fontId="39" fillId="34" borderId="39" xfId="0" applyFont="1" applyFill="1" applyBorder="1" applyAlignment="1">
      <alignment horizontal="left" vertical="center" wrapText="1"/>
    </xf>
    <xf numFmtId="4" fontId="35" fillId="33" borderId="39" xfId="0" applyNumberFormat="1" applyFont="1" applyFill="1" applyBorder="1" applyAlignment="1">
      <alignment horizontal="right" vertical="center" wrapText="1"/>
    </xf>
    <xf numFmtId="10" fontId="50" fillId="33" borderId="39" xfId="43" applyNumberFormat="1" applyFont="1" applyFill="1" applyBorder="1" applyAlignment="1">
      <alignment horizontal="right" vertical="center" wrapText="1"/>
    </xf>
    <xf numFmtId="0" fontId="59" fillId="34" borderId="12" xfId="0" applyFont="1" applyFill="1" applyBorder="1" applyAlignment="1">
      <alignment horizontal="center" vertical="center" wrapText="1"/>
    </xf>
    <xf numFmtId="0" fontId="57" fillId="34" borderId="1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42" xfId="0" applyFont="1" applyFill="1" applyBorder="1" applyAlignment="1">
      <alignment horizontal="center" vertical="center" wrapText="1"/>
    </xf>
    <xf numFmtId="4" fontId="50" fillId="34" borderId="14" xfId="0" applyNumberFormat="1" applyFont="1" applyFill="1" applyBorder="1" applyAlignment="1">
      <alignment horizontal="center" vertical="center" wrapText="1"/>
    </xf>
    <xf numFmtId="4" fontId="50" fillId="34" borderId="14" xfId="0" applyNumberFormat="1" applyFont="1" applyFill="1" applyBorder="1" applyAlignment="1">
      <alignment horizontal="center" vertical="center"/>
    </xf>
    <xf numFmtId="4" fontId="50" fillId="34" borderId="36" xfId="0" applyNumberFormat="1" applyFont="1" applyFill="1" applyBorder="1" applyAlignment="1">
      <alignment horizontal="center" vertical="center"/>
    </xf>
    <xf numFmtId="4" fontId="50" fillId="34" borderId="56" xfId="0" applyNumberFormat="1" applyFont="1" applyFill="1" applyBorder="1" applyAlignment="1">
      <alignment horizontal="center" vertical="center"/>
    </xf>
    <xf numFmtId="10" fontId="50" fillId="34" borderId="56" xfId="0" applyNumberFormat="1" applyFont="1" applyFill="1" applyBorder="1" applyAlignment="1">
      <alignment horizontal="center" vertical="center"/>
    </xf>
    <xf numFmtId="10" fontId="50" fillId="34" borderId="57" xfId="0" applyNumberFormat="1" applyFont="1" applyFill="1" applyBorder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4" fontId="50" fillId="34" borderId="0" xfId="0" applyNumberFormat="1" applyFont="1" applyFill="1" applyAlignment="1">
      <alignment horizontal="center" vertical="center"/>
    </xf>
    <xf numFmtId="10" fontId="50" fillId="34" borderId="0" xfId="0" applyNumberFormat="1" applyFont="1" applyFill="1" applyAlignment="1">
      <alignment horizontal="center" vertical="center"/>
    </xf>
    <xf numFmtId="4" fontId="50" fillId="34" borderId="13" xfId="0" applyNumberFormat="1" applyFont="1" applyFill="1" applyBorder="1" applyAlignment="1">
      <alignment horizontal="center" vertical="center"/>
    </xf>
    <xf numFmtId="10" fontId="50" fillId="34" borderId="13" xfId="0" applyNumberFormat="1" applyFont="1" applyFill="1" applyBorder="1" applyAlignment="1">
      <alignment horizontal="center" vertical="center"/>
    </xf>
    <xf numFmtId="10" fontId="50" fillId="34" borderId="42" xfId="0" applyNumberFormat="1" applyFont="1" applyFill="1" applyBorder="1" applyAlignment="1">
      <alignment horizontal="center" vertical="center"/>
    </xf>
    <xf numFmtId="0" fontId="35" fillId="34" borderId="55" xfId="0" applyFont="1" applyFill="1" applyBorder="1" applyAlignment="1">
      <alignment horizontal="center" vertical="center" wrapText="1"/>
    </xf>
    <xf numFmtId="0" fontId="63" fillId="0" borderId="0" xfId="0" applyFont="1" applyAlignment="1">
      <alignment vertical="top" wrapText="1"/>
    </xf>
    <xf numFmtId="0" fontId="0" fillId="34" borderId="0" xfId="0" applyFont="1" applyFill="1"/>
    <xf numFmtId="0" fontId="36" fillId="34" borderId="42" xfId="0" applyFont="1" applyFill="1" applyBorder="1" applyAlignment="1">
      <alignment horizontal="center" vertical="center" wrapText="1"/>
    </xf>
    <xf numFmtId="0" fontId="64" fillId="34" borderId="0" xfId="0" applyFont="1" applyFill="1" applyAlignment="1">
      <alignment vertical="center" wrapText="1"/>
    </xf>
    <xf numFmtId="2" fontId="50" fillId="34" borderId="39" xfId="0" applyNumberFormat="1" applyFont="1" applyFill="1" applyBorder="1" applyAlignment="1">
      <alignment horizontal="center" vertical="center"/>
    </xf>
    <xf numFmtId="10" fontId="50" fillId="34" borderId="39" xfId="0" applyNumberFormat="1" applyFont="1" applyFill="1" applyBorder="1" applyAlignment="1">
      <alignment horizontal="center" vertical="center"/>
    </xf>
    <xf numFmtId="10" fontId="50" fillId="34" borderId="41" xfId="0" applyNumberFormat="1" applyFont="1" applyFill="1" applyBorder="1" applyAlignment="1">
      <alignment horizontal="center" vertical="center"/>
    </xf>
    <xf numFmtId="2" fontId="50" fillId="34" borderId="56" xfId="0" applyNumberFormat="1" applyFont="1" applyFill="1" applyBorder="1" applyAlignment="1">
      <alignment horizontal="center" vertical="center"/>
    </xf>
    <xf numFmtId="0" fontId="43" fillId="34" borderId="0" xfId="0" applyFont="1" applyFill="1" applyAlignment="1">
      <alignment horizontal="center" vertical="center" wrapText="1"/>
    </xf>
    <xf numFmtId="0" fontId="36" fillId="34" borderId="13" xfId="0" applyFont="1" applyFill="1" applyBorder="1" applyAlignment="1">
      <alignment horizontal="center" vertical="center" wrapText="1"/>
    </xf>
    <xf numFmtId="0" fontId="35" fillId="34" borderId="61" xfId="0" applyFont="1" applyFill="1" applyBorder="1" applyAlignment="1">
      <alignment horizontal="center" vertical="center"/>
    </xf>
    <xf numFmtId="0" fontId="63" fillId="34" borderId="0" xfId="0" applyFont="1" applyFill="1" applyAlignment="1">
      <alignment vertical="top" wrapText="1"/>
    </xf>
    <xf numFmtId="0" fontId="65" fillId="34" borderId="0" xfId="0" applyFont="1" applyFill="1" applyAlignment="1">
      <alignment horizontal="center" vertical="center" wrapText="1"/>
    </xf>
    <xf numFmtId="0" fontId="50" fillId="34" borderId="0" xfId="0" applyFont="1" applyFill="1" applyAlignment="1">
      <alignment vertical="center" wrapText="1"/>
    </xf>
    <xf numFmtId="0" fontId="39" fillId="0" borderId="30" xfId="0" quotePrefix="1" applyFont="1" applyBorder="1" applyAlignment="1">
      <alignment horizontal="center" vertical="center" wrapText="1"/>
    </xf>
    <xf numFmtId="0" fontId="35" fillId="33" borderId="45" xfId="0" applyFont="1" applyFill="1" applyBorder="1" applyAlignment="1">
      <alignment horizontal="center" vertical="center" wrapText="1"/>
    </xf>
    <xf numFmtId="0" fontId="66" fillId="0" borderId="45" xfId="0" applyFont="1" applyBorder="1" applyAlignment="1">
      <alignment horizontal="center" vertical="center" wrapText="1"/>
    </xf>
    <xf numFmtId="0" fontId="66" fillId="0" borderId="31" xfId="0" applyFont="1" applyBorder="1" applyAlignment="1">
      <alignment horizontal="center" vertical="center" wrapText="1"/>
    </xf>
    <xf numFmtId="0" fontId="50" fillId="0" borderId="0" xfId="0" applyFont="1" applyAlignment="1"/>
    <xf numFmtId="0" fontId="50" fillId="0" borderId="0" xfId="0" applyFont="1"/>
    <xf numFmtId="0" fontId="67" fillId="0" borderId="0" xfId="0" applyFont="1"/>
    <xf numFmtId="4" fontId="50" fillId="34" borderId="39" xfId="0" applyNumberFormat="1" applyFont="1" applyFill="1" applyBorder="1" applyAlignment="1">
      <alignment horizontal="center" vertical="center" wrapText="1"/>
    </xf>
    <xf numFmtId="4" fontId="50" fillId="34" borderId="39" xfId="0" applyNumberFormat="1" applyFont="1" applyFill="1" applyBorder="1" applyAlignment="1">
      <alignment horizontal="center" vertical="center"/>
    </xf>
    <xf numFmtId="0" fontId="36" fillId="34" borderId="29" xfId="0" quotePrefix="1" applyFont="1" applyFill="1" applyBorder="1" applyAlignment="1">
      <alignment vertical="center" wrapText="1"/>
    </xf>
    <xf numFmtId="0" fontId="36" fillId="34" borderId="30" xfId="0" quotePrefix="1" applyFont="1" applyFill="1" applyBorder="1" applyAlignment="1">
      <alignment vertical="center" wrapText="1"/>
    </xf>
    <xf numFmtId="0" fontId="36" fillId="34" borderId="13" xfId="0" quotePrefix="1" applyFont="1" applyFill="1" applyBorder="1" applyAlignment="1">
      <alignment horizontal="center" vertical="center" wrapText="1"/>
    </xf>
    <xf numFmtId="4" fontId="50" fillId="34" borderId="41" xfId="0" applyNumberFormat="1" applyFont="1" applyFill="1" applyBorder="1" applyAlignment="1">
      <alignment horizontal="center" vertical="center"/>
    </xf>
    <xf numFmtId="0" fontId="66" fillId="0" borderId="29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1" fontId="58" fillId="0" borderId="42" xfId="0" applyNumberFormat="1" applyFont="1" applyBorder="1" applyAlignment="1">
      <alignment horizontal="center" vertical="center" wrapText="1"/>
    </xf>
    <xf numFmtId="0" fontId="57" fillId="34" borderId="42" xfId="0" applyFont="1" applyFill="1" applyBorder="1" applyAlignment="1">
      <alignment horizontal="center" vertical="center" wrapText="1"/>
    </xf>
    <xf numFmtId="4" fontId="50" fillId="0" borderId="0" xfId="0" applyNumberFormat="1" applyFont="1" applyAlignment="1"/>
    <xf numFmtId="4" fontId="39" fillId="33" borderId="45" xfId="0" applyNumberFormat="1" applyFont="1" applyFill="1" applyBorder="1" applyAlignment="1">
      <alignment horizontal="center" vertical="center" wrapText="1"/>
    </xf>
    <xf numFmtId="1" fontId="66" fillId="0" borderId="45" xfId="0" applyNumberFormat="1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5" fillId="34" borderId="29" xfId="0" quotePrefix="1" applyFont="1" applyFill="1" applyBorder="1" applyAlignment="1">
      <alignment horizontal="center" vertical="center" wrapText="1"/>
    </xf>
    <xf numFmtId="0" fontId="35" fillId="34" borderId="30" xfId="0" quotePrefix="1" applyFont="1" applyFill="1" applyBorder="1" applyAlignment="1">
      <alignment horizontal="center" vertical="center" wrapText="1"/>
    </xf>
    <xf numFmtId="0" fontId="35" fillId="34" borderId="46" xfId="0" quotePrefix="1" applyFont="1" applyFill="1" applyBorder="1" applyAlignment="1">
      <alignment horizontal="center" vertical="center" wrapText="1"/>
    </xf>
    <xf numFmtId="0" fontId="35" fillId="34" borderId="47" xfId="0" applyFont="1" applyFill="1" applyBorder="1" applyAlignment="1">
      <alignment horizontal="left" vertical="center" wrapText="1"/>
    </xf>
    <xf numFmtId="0" fontId="35" fillId="34" borderId="18" xfId="0" applyFont="1" applyFill="1" applyBorder="1" applyAlignment="1">
      <alignment horizontal="left" vertical="center" wrapText="1"/>
    </xf>
    <xf numFmtId="0" fontId="35" fillId="34" borderId="51" xfId="0" applyFont="1" applyFill="1" applyBorder="1" applyAlignment="1">
      <alignment horizontal="left" vertical="center" wrapText="1"/>
    </xf>
    <xf numFmtId="0" fontId="35" fillId="34" borderId="40" xfId="0" applyFont="1" applyFill="1" applyBorder="1" applyAlignment="1">
      <alignment horizontal="left" vertical="center" wrapText="1"/>
    </xf>
    <xf numFmtId="0" fontId="35" fillId="34" borderId="17" xfId="0" applyFont="1" applyFill="1" applyBorder="1" applyAlignment="1">
      <alignment horizontal="left" vertical="center" wrapText="1"/>
    </xf>
    <xf numFmtId="0" fontId="35" fillId="34" borderId="15" xfId="0" applyFont="1" applyFill="1" applyBorder="1" applyAlignment="1">
      <alignment horizontal="left" vertical="center" wrapText="1"/>
    </xf>
    <xf numFmtId="0" fontId="35" fillId="34" borderId="58" xfId="0" applyFont="1" applyFill="1" applyBorder="1" applyAlignment="1">
      <alignment horizontal="left" vertical="center" wrapText="1"/>
    </xf>
    <xf numFmtId="0" fontId="35" fillId="34" borderId="59" xfId="0" applyFont="1" applyFill="1" applyBorder="1" applyAlignment="1">
      <alignment horizontal="left" vertical="center" wrapText="1"/>
    </xf>
    <xf numFmtId="0" fontId="35" fillId="34" borderId="60" xfId="0" applyFont="1" applyFill="1" applyBorder="1" applyAlignment="1">
      <alignment horizontal="left" vertical="center" wrapText="1"/>
    </xf>
    <xf numFmtId="0" fontId="35" fillId="34" borderId="25" xfId="0" applyFont="1" applyFill="1" applyBorder="1" applyAlignment="1">
      <alignment horizontal="left" vertical="center" wrapText="1"/>
    </xf>
    <xf numFmtId="0" fontId="35" fillId="34" borderId="26" xfId="0" applyFont="1" applyFill="1" applyBorder="1" applyAlignment="1">
      <alignment horizontal="left" vertical="center" wrapText="1"/>
    </xf>
    <xf numFmtId="0" fontId="35" fillId="34" borderId="64" xfId="0" applyFont="1" applyFill="1" applyBorder="1" applyAlignment="1">
      <alignment horizontal="left" vertical="center" wrapText="1"/>
    </xf>
    <xf numFmtId="0" fontId="35" fillId="34" borderId="29" xfId="0" applyFont="1" applyFill="1" applyBorder="1" applyAlignment="1">
      <alignment horizontal="left" vertical="center" wrapText="1"/>
    </xf>
    <xf numFmtId="0" fontId="35" fillId="34" borderId="30" xfId="0" applyFont="1" applyFill="1" applyBorder="1" applyAlignment="1">
      <alignment horizontal="left" vertical="center" wrapText="1"/>
    </xf>
    <xf numFmtId="0" fontId="35" fillId="34" borderId="46" xfId="0" applyFont="1" applyFill="1" applyBorder="1" applyAlignment="1">
      <alignment horizontal="left" vertical="center" wrapText="1"/>
    </xf>
    <xf numFmtId="0" fontId="43" fillId="34" borderId="0" xfId="0" applyFont="1" applyFill="1" applyAlignment="1">
      <alignment horizontal="center" vertical="center" wrapText="1"/>
    </xf>
    <xf numFmtId="0" fontId="47" fillId="0" borderId="40" xfId="0" quotePrefix="1" applyFont="1" applyFill="1" applyBorder="1" applyAlignment="1">
      <alignment horizontal="left" vertical="center"/>
    </xf>
    <xf numFmtId="0" fontId="47" fillId="0" borderId="17" xfId="0" applyFont="1" applyFill="1" applyBorder="1" applyAlignment="1">
      <alignment vertical="center"/>
    </xf>
    <xf numFmtId="0" fontId="48" fillId="0" borderId="40" xfId="0" applyFont="1" applyFill="1" applyBorder="1" applyAlignment="1">
      <alignment horizontal="left" vertical="center" wrapText="1"/>
    </xf>
    <xf numFmtId="0" fontId="48" fillId="0" borderId="17" xfId="0" applyFont="1" applyFill="1" applyBorder="1" applyAlignment="1">
      <alignment vertical="center" wrapText="1"/>
    </xf>
    <xf numFmtId="0" fontId="47" fillId="0" borderId="14" xfId="0" quotePrefix="1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vertical="center" wrapText="1"/>
    </xf>
    <xf numFmtId="0" fontId="47" fillId="0" borderId="14" xfId="0" quotePrefix="1" applyFont="1" applyFill="1" applyBorder="1" applyAlignment="1">
      <alignment horizontal="left" vertical="center"/>
    </xf>
    <xf numFmtId="0" fontId="47" fillId="0" borderId="14" xfId="0" applyFont="1" applyFill="1" applyBorder="1" applyAlignment="1">
      <alignment vertical="center"/>
    </xf>
    <xf numFmtId="0" fontId="48" fillId="0" borderId="29" xfId="0" quotePrefix="1" applyFont="1" applyFill="1" applyBorder="1" applyAlignment="1">
      <alignment horizontal="left" vertical="center" wrapText="1"/>
    </xf>
    <xf numFmtId="0" fontId="48" fillId="0" borderId="30" xfId="0" applyFont="1" applyFill="1" applyBorder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3" fontId="45" fillId="34" borderId="0" xfId="0" applyNumberFormat="1" applyFont="1" applyFill="1" applyBorder="1" applyAlignment="1">
      <alignment horizontal="center" vertical="center" wrapText="1"/>
    </xf>
    <xf numFmtId="0" fontId="45" fillId="34" borderId="0" xfId="0" applyFont="1" applyFill="1" applyBorder="1" applyAlignment="1">
      <alignment horizontal="center" vertical="center" wrapText="1"/>
    </xf>
    <xf numFmtId="0" fontId="62" fillId="34" borderId="0" xfId="0" applyFont="1" applyFill="1" applyAlignment="1">
      <alignment horizontal="center" vertical="center" wrapText="1"/>
    </xf>
    <xf numFmtId="0" fontId="37" fillId="34" borderId="0" xfId="0" applyFont="1" applyFill="1" applyAlignment="1">
      <alignment horizontal="center" vertical="center" wrapText="1"/>
    </xf>
    <xf numFmtId="0" fontId="45" fillId="34" borderId="0" xfId="0" applyFont="1" applyFill="1" applyAlignment="1">
      <alignment horizontal="center" vertical="center" wrapText="1"/>
    </xf>
    <xf numFmtId="0" fontId="45" fillId="0" borderId="12" xfId="0" quotePrefix="1" applyFont="1" applyBorder="1" applyAlignment="1">
      <alignment horizontal="center" vertical="center" wrapText="1"/>
    </xf>
    <xf numFmtId="0" fontId="45" fillId="0" borderId="13" xfId="0" quotePrefix="1" applyFont="1" applyBorder="1" applyAlignment="1">
      <alignment horizontal="center" vertical="center" wrapText="1"/>
    </xf>
    <xf numFmtId="0" fontId="45" fillId="0" borderId="12" xfId="0" quotePrefix="1" applyFont="1" applyBorder="1" applyAlignment="1">
      <alignment horizontal="center" wrapText="1"/>
    </xf>
    <xf numFmtId="0" fontId="45" fillId="0" borderId="13" xfId="0" quotePrefix="1" applyFont="1" applyBorder="1" applyAlignment="1">
      <alignment horizontal="center" wrapText="1"/>
    </xf>
    <xf numFmtId="0" fontId="47" fillId="0" borderId="47" xfId="0" applyFont="1" applyFill="1" applyBorder="1" applyAlignment="1">
      <alignment horizontal="left" vertical="center" wrapText="1"/>
    </xf>
    <xf numFmtId="0" fontId="47" fillId="0" borderId="18" xfId="0" applyFont="1" applyFill="1" applyBorder="1" applyAlignment="1">
      <alignment vertical="center" wrapText="1"/>
    </xf>
    <xf numFmtId="0" fontId="46" fillId="34" borderId="26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55" fillId="0" borderId="29" xfId="0" applyFont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 wrapText="1"/>
    </xf>
    <xf numFmtId="0" fontId="55" fillId="0" borderId="31" xfId="0" applyFont="1" applyBorder="1" applyAlignment="1">
      <alignment horizontal="center" vertical="center" wrapText="1"/>
    </xf>
    <xf numFmtId="0" fontId="21" fillId="35" borderId="62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51" xfId="0" applyFont="1" applyFill="1" applyBorder="1" applyAlignment="1">
      <alignment horizontal="center" vertical="center" wrapText="1"/>
    </xf>
    <xf numFmtId="0" fontId="43" fillId="34" borderId="26" xfId="0" applyFont="1" applyFill="1" applyBorder="1" applyAlignment="1">
      <alignment horizontal="center" vertical="center" wrapText="1"/>
    </xf>
    <xf numFmtId="0" fontId="35" fillId="34" borderId="29" xfId="0" applyFont="1" applyFill="1" applyBorder="1" applyAlignment="1">
      <alignment horizontal="center" vertical="center" wrapText="1"/>
    </xf>
    <xf numFmtId="0" fontId="35" fillId="34" borderId="30" xfId="0" applyFont="1" applyFill="1" applyBorder="1" applyAlignment="1">
      <alignment horizontal="center" vertical="center" wrapText="1"/>
    </xf>
    <xf numFmtId="0" fontId="35" fillId="34" borderId="46" xfId="0" applyFont="1" applyFill="1" applyBorder="1" applyAlignment="1">
      <alignment horizontal="center" vertical="center" wrapText="1"/>
    </xf>
    <xf numFmtId="0" fontId="36" fillId="34" borderId="29" xfId="0" applyFont="1" applyFill="1" applyBorder="1" applyAlignment="1">
      <alignment horizontal="center" vertical="center" wrapText="1"/>
    </xf>
    <xf numFmtId="0" fontId="36" fillId="34" borderId="30" xfId="0" applyFont="1" applyFill="1" applyBorder="1" applyAlignment="1">
      <alignment horizontal="center" vertical="center" wrapText="1"/>
    </xf>
    <xf numFmtId="0" fontId="36" fillId="34" borderId="46" xfId="0" applyFont="1" applyFill="1" applyBorder="1" applyAlignment="1">
      <alignment horizontal="center" vertical="center" wrapText="1"/>
    </xf>
    <xf numFmtId="0" fontId="35" fillId="34" borderId="62" xfId="0" applyFont="1" applyFill="1" applyBorder="1" applyAlignment="1">
      <alignment horizontal="center" vertical="center" wrapText="1"/>
    </xf>
    <xf numFmtId="0" fontId="35" fillId="34" borderId="18" xfId="0" applyFont="1" applyFill="1" applyBorder="1" applyAlignment="1">
      <alignment horizontal="center" vertical="center" wrapText="1"/>
    </xf>
    <xf numFmtId="0" fontId="35" fillId="34" borderId="51" xfId="0" applyFont="1" applyFill="1" applyBorder="1" applyAlignment="1">
      <alignment horizontal="center" vertical="center" wrapText="1"/>
    </xf>
    <xf numFmtId="0" fontId="35" fillId="34" borderId="63" xfId="0" applyFont="1" applyFill="1" applyBorder="1" applyAlignment="1">
      <alignment horizontal="center" vertical="center" wrapText="1"/>
    </xf>
    <xf numFmtId="0" fontId="35" fillId="34" borderId="59" xfId="0" applyFont="1" applyFill="1" applyBorder="1" applyAlignment="1">
      <alignment horizontal="center" vertical="center" wrapText="1"/>
    </xf>
    <xf numFmtId="0" fontId="35" fillId="34" borderId="60" xfId="0" applyFont="1" applyFill="1" applyBorder="1" applyAlignment="1">
      <alignment horizontal="center" vertical="center" wrapText="1"/>
    </xf>
    <xf numFmtId="0" fontId="54" fillId="34" borderId="29" xfId="0" applyFont="1" applyFill="1" applyBorder="1" applyAlignment="1">
      <alignment horizontal="left" wrapText="1"/>
    </xf>
    <xf numFmtId="0" fontId="54" fillId="34" borderId="30" xfId="0" applyFont="1" applyFill="1" applyBorder="1" applyAlignment="1">
      <alignment horizontal="left" wrapText="1"/>
    </xf>
    <xf numFmtId="0" fontId="54" fillId="34" borderId="31" xfId="0" applyFont="1" applyFill="1" applyBorder="1" applyAlignment="1">
      <alignment horizontal="left" wrapText="1"/>
    </xf>
    <xf numFmtId="0" fontId="51" fillId="34" borderId="29" xfId="0" applyFont="1" applyFill="1" applyBorder="1" applyAlignment="1">
      <alignment horizontal="left" wrapText="1"/>
    </xf>
    <xf numFmtId="0" fontId="51" fillId="34" borderId="30" xfId="0" applyFont="1" applyFill="1" applyBorder="1" applyAlignment="1">
      <alignment horizontal="left" wrapText="1"/>
    </xf>
    <xf numFmtId="0" fontId="51" fillId="34" borderId="31" xfId="0" applyFont="1" applyFill="1" applyBorder="1" applyAlignment="1">
      <alignment horizontal="left" wrapText="1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00000000-0005-0000-0000-000025000000}"/>
    <cellStyle name="Postotak" xfId="43" builtinId="5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colors>
    <mruColors>
      <color rgb="FF9CA6CA"/>
      <color rgb="FFB87D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sqref="A1:J3"/>
    </sheetView>
  </sheetViews>
  <sheetFormatPr defaultRowHeight="15" x14ac:dyDescent="0.25"/>
  <sheetData>
    <row r="1" spans="1:10" ht="26.25" customHeight="1" x14ac:dyDescent="0.25">
      <c r="A1" s="196" t="s">
        <v>228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</row>
    <row r="3" spans="1:10" ht="65.25" customHeight="1" x14ac:dyDescent="0.25">
      <c r="A3" s="196"/>
      <c r="B3" s="196"/>
      <c r="C3" s="196"/>
      <c r="D3" s="196"/>
      <c r="E3" s="196"/>
      <c r="F3" s="196"/>
      <c r="G3" s="196"/>
      <c r="H3" s="196"/>
      <c r="I3" s="196"/>
      <c r="J3" s="196"/>
    </row>
    <row r="4" spans="1:10" ht="28.5" customHeight="1" thickBot="1" x14ac:dyDescent="0.3">
      <c r="A4" s="135"/>
      <c r="B4" s="135"/>
      <c r="C4" s="6"/>
      <c r="D4" s="6"/>
      <c r="E4" s="6"/>
      <c r="F4" s="6"/>
      <c r="G4" s="6"/>
      <c r="H4" s="6"/>
      <c r="I4" s="6"/>
      <c r="J4" s="6"/>
    </row>
    <row r="5" spans="1:10" x14ac:dyDescent="0.25">
      <c r="A5" s="187" t="s">
        <v>212</v>
      </c>
      <c r="B5" s="188"/>
      <c r="C5" s="188"/>
      <c r="D5" s="188"/>
      <c r="E5" s="188"/>
      <c r="F5" s="188"/>
      <c r="G5" s="188"/>
      <c r="H5" s="188"/>
      <c r="I5" s="188"/>
      <c r="J5" s="189"/>
    </row>
    <row r="6" spans="1:10" x14ac:dyDescent="0.25">
      <c r="A6" s="190"/>
      <c r="B6" s="191"/>
      <c r="C6" s="191"/>
      <c r="D6" s="191"/>
      <c r="E6" s="191"/>
      <c r="F6" s="191"/>
      <c r="G6" s="191"/>
      <c r="H6" s="191"/>
      <c r="I6" s="191"/>
      <c r="J6" s="192"/>
    </row>
    <row r="7" spans="1:10" x14ac:dyDescent="0.25">
      <c r="A7" s="190"/>
      <c r="B7" s="191"/>
      <c r="C7" s="191"/>
      <c r="D7" s="191"/>
      <c r="E7" s="191"/>
      <c r="F7" s="191"/>
      <c r="G7" s="191"/>
      <c r="H7" s="191"/>
      <c r="I7" s="191"/>
      <c r="J7" s="192"/>
    </row>
    <row r="8" spans="1:10" x14ac:dyDescent="0.25">
      <c r="A8" s="190"/>
      <c r="B8" s="191"/>
      <c r="C8" s="191"/>
      <c r="D8" s="191"/>
      <c r="E8" s="191"/>
      <c r="F8" s="191"/>
      <c r="G8" s="191"/>
      <c r="H8" s="191"/>
      <c r="I8" s="191"/>
      <c r="J8" s="192"/>
    </row>
    <row r="9" spans="1:10" ht="24" customHeight="1" thickBot="1" x14ac:dyDescent="0.3">
      <c r="A9" s="193"/>
      <c r="B9" s="194"/>
      <c r="C9" s="194"/>
      <c r="D9" s="194"/>
      <c r="E9" s="194"/>
      <c r="F9" s="194"/>
      <c r="G9" s="194"/>
      <c r="H9" s="194"/>
      <c r="I9" s="194"/>
      <c r="J9" s="195"/>
    </row>
    <row r="10" spans="1:10" ht="28.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2" spans="1:10" s="21" customFormat="1" x14ac:dyDescent="0.25">
      <c r="A12" s="170" t="s">
        <v>64</v>
      </c>
      <c r="B12" s="170" t="s">
        <v>263</v>
      </c>
      <c r="C12" s="170"/>
      <c r="D12" s="170"/>
    </row>
    <row r="13" spans="1:10" s="21" customFormat="1" x14ac:dyDescent="0.25">
      <c r="A13" s="170" t="s">
        <v>65</v>
      </c>
      <c r="B13" s="170" t="s">
        <v>264</v>
      </c>
      <c r="C13" s="170"/>
      <c r="D13" s="170"/>
    </row>
    <row r="14" spans="1:10" s="38" customFormat="1" x14ac:dyDescent="0.25">
      <c r="A14" s="171"/>
      <c r="B14" s="171"/>
      <c r="C14" s="171"/>
      <c r="D14" s="171"/>
    </row>
    <row r="15" spans="1:10" x14ac:dyDescent="0.25">
      <c r="A15" s="170" t="s">
        <v>227</v>
      </c>
      <c r="B15" s="170"/>
      <c r="C15" s="170"/>
      <c r="D15" s="170"/>
    </row>
    <row r="16" spans="1:10" x14ac:dyDescent="0.25">
      <c r="A16" s="170"/>
      <c r="B16" s="170"/>
      <c r="C16" s="170"/>
      <c r="D16" s="170"/>
    </row>
    <row r="17" spans="2:2" ht="15.75" x14ac:dyDescent="0.25">
      <c r="B17" s="105"/>
    </row>
  </sheetData>
  <mergeCells count="2">
    <mergeCell ref="A5:J9"/>
    <mergeCell ref="A1:J3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workbookViewId="0">
      <selection activeCell="A4" sqref="A4:J4"/>
    </sheetView>
  </sheetViews>
  <sheetFormatPr defaultColWidth="9.140625" defaultRowHeight="12" x14ac:dyDescent="0.2"/>
  <cols>
    <col min="1" max="1" width="30.28515625" style="37" customWidth="1"/>
    <col min="2" max="3" width="16.7109375" style="37" customWidth="1"/>
    <col min="4" max="4" width="16.42578125" style="37" customWidth="1"/>
    <col min="5" max="5" width="24.28515625" style="59" customWidth="1"/>
    <col min="6" max="7" width="15.7109375" style="59" customWidth="1"/>
    <col min="8" max="8" width="24.140625" style="59" customWidth="1"/>
    <col min="9" max="10" width="15.7109375" style="59" customWidth="1"/>
    <col min="11" max="11" width="15.7109375" style="30" customWidth="1"/>
    <col min="12" max="16384" width="9.140625" style="30"/>
  </cols>
  <sheetData>
    <row r="1" spans="1:12" ht="50.25" customHeight="1" x14ac:dyDescent="0.2">
      <c r="A1" s="226" t="s">
        <v>226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ht="34.5" customHeight="1" x14ac:dyDescent="0.2">
      <c r="A2" s="229" t="s">
        <v>87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2" ht="15.75" x14ac:dyDescent="0.2">
      <c r="A3" s="230" t="s">
        <v>229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2" s="32" customFormat="1" ht="15.75" customHeight="1" x14ac:dyDescent="0.2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31"/>
    </row>
    <row r="5" spans="1:12" s="32" customFormat="1" ht="15.75" customHeight="1" thickBot="1" x14ac:dyDescent="0.25">
      <c r="A5" s="238" t="s">
        <v>230</v>
      </c>
      <c r="B5" s="238"/>
      <c r="C5" s="238"/>
      <c r="D5" s="238"/>
      <c r="E5" s="238"/>
      <c r="F5" s="238"/>
      <c r="G5" s="238"/>
      <c r="H5" s="238"/>
      <c r="I5" s="238"/>
      <c r="J5" s="238"/>
      <c r="K5" s="31"/>
    </row>
    <row r="6" spans="1:12" s="32" customFormat="1" ht="46.5" customHeight="1" thickBot="1" x14ac:dyDescent="0.25">
      <c r="A6" s="232" t="s">
        <v>80</v>
      </c>
      <c r="B6" s="233"/>
      <c r="C6" s="233"/>
      <c r="D6" s="233"/>
      <c r="E6" s="60" t="s">
        <v>184</v>
      </c>
      <c r="F6" s="48" t="s">
        <v>220</v>
      </c>
      <c r="G6" s="48" t="s">
        <v>233</v>
      </c>
      <c r="H6" s="48" t="s">
        <v>217</v>
      </c>
      <c r="I6" s="48" t="s">
        <v>81</v>
      </c>
      <c r="J6" s="61" t="s">
        <v>82</v>
      </c>
      <c r="K6" s="33"/>
    </row>
    <row r="7" spans="1:12" s="32" customFormat="1" ht="12.75" thickBot="1" x14ac:dyDescent="0.25">
      <c r="A7" s="234">
        <v>1</v>
      </c>
      <c r="B7" s="235"/>
      <c r="C7" s="235"/>
      <c r="D7" s="235"/>
      <c r="E7" s="62">
        <v>2</v>
      </c>
      <c r="F7" s="94">
        <v>3</v>
      </c>
      <c r="G7" s="94">
        <v>4</v>
      </c>
      <c r="H7" s="94">
        <v>5</v>
      </c>
      <c r="I7" s="57" t="s">
        <v>237</v>
      </c>
      <c r="J7" s="63" t="s">
        <v>238</v>
      </c>
      <c r="K7" s="33"/>
    </row>
    <row r="8" spans="1:12" s="32" customFormat="1" ht="12.75" x14ac:dyDescent="0.2">
      <c r="A8" s="236" t="s">
        <v>88</v>
      </c>
      <c r="B8" s="237"/>
      <c r="C8" s="237"/>
      <c r="D8" s="237"/>
      <c r="E8" s="93">
        <v>1287306.25</v>
      </c>
      <c r="F8" s="95">
        <v>2982920</v>
      </c>
      <c r="G8" s="95">
        <v>3045796</v>
      </c>
      <c r="H8" s="93">
        <v>1483050.84</v>
      </c>
      <c r="I8" s="64">
        <f>+H8/E8</f>
        <v>1.1520575154513544</v>
      </c>
      <c r="J8" s="66">
        <f>+H8/G8</f>
        <v>0.48691732473218824</v>
      </c>
    </row>
    <row r="9" spans="1:12" s="32" customFormat="1" ht="12.75" x14ac:dyDescent="0.2">
      <c r="A9" s="216" t="s">
        <v>89</v>
      </c>
      <c r="B9" s="217"/>
      <c r="C9" s="217"/>
      <c r="D9" s="217"/>
      <c r="E9" s="90">
        <v>39.200000000000003</v>
      </c>
      <c r="F9" s="96">
        <v>200</v>
      </c>
      <c r="G9" s="96">
        <v>200</v>
      </c>
      <c r="H9" s="90">
        <v>44.79</v>
      </c>
      <c r="I9" s="65">
        <f t="shared" ref="I9:I13" si="0">+H9/E9</f>
        <v>1.1426020408163264</v>
      </c>
      <c r="J9" s="66">
        <f t="shared" ref="J9:J11" si="1">+H9/G9</f>
        <v>0.22394999999999998</v>
      </c>
    </row>
    <row r="10" spans="1:12" s="32" customFormat="1" x14ac:dyDescent="0.2">
      <c r="A10" s="218" t="s">
        <v>90</v>
      </c>
      <c r="B10" s="219"/>
      <c r="C10" s="219"/>
      <c r="D10" s="219"/>
      <c r="E10" s="91">
        <f>+E8+E9</f>
        <v>1287345.45</v>
      </c>
      <c r="F10" s="97">
        <f>F8+F9</f>
        <v>2983120</v>
      </c>
      <c r="G10" s="97">
        <f>G8+G9</f>
        <v>3045996</v>
      </c>
      <c r="H10" s="91">
        <f>+H8+H9</f>
        <v>1483095.6300000001</v>
      </c>
      <c r="I10" s="67">
        <f t="shared" si="0"/>
        <v>1.1520572275297203</v>
      </c>
      <c r="J10" s="66">
        <f t="shared" si="1"/>
        <v>0.48690005830605165</v>
      </c>
    </row>
    <row r="11" spans="1:12" s="32" customFormat="1" ht="12.75" x14ac:dyDescent="0.2">
      <c r="A11" s="220" t="s">
        <v>91</v>
      </c>
      <c r="B11" s="221"/>
      <c r="C11" s="221"/>
      <c r="D11" s="221"/>
      <c r="E11" s="90">
        <v>1446829.86</v>
      </c>
      <c r="F11" s="89">
        <v>2902920</v>
      </c>
      <c r="G11" s="89">
        <v>2965796</v>
      </c>
      <c r="H11" s="89">
        <v>1447310.21</v>
      </c>
      <c r="I11" s="65">
        <f>+H11/E11</f>
        <v>1.0003320017185711</v>
      </c>
      <c r="J11" s="66">
        <f t="shared" si="1"/>
        <v>0.48800059410694463</v>
      </c>
    </row>
    <row r="12" spans="1:12" s="34" customFormat="1" ht="12.75" x14ac:dyDescent="0.2">
      <c r="A12" s="222" t="s">
        <v>92</v>
      </c>
      <c r="B12" s="223"/>
      <c r="C12" s="223"/>
      <c r="D12" s="223"/>
      <c r="E12" s="90">
        <v>10811.88</v>
      </c>
      <c r="F12" s="89">
        <v>80200</v>
      </c>
      <c r="G12" s="89">
        <v>80200</v>
      </c>
      <c r="H12" s="89">
        <v>10011.5</v>
      </c>
      <c r="I12" s="65">
        <f>+H12/E12</f>
        <v>0.92597217135225329</v>
      </c>
      <c r="J12" s="66">
        <f>+H12/G12</f>
        <v>0.12483167082294265</v>
      </c>
    </row>
    <row r="13" spans="1:12" s="32" customFormat="1" ht="12.75" thickBot="1" x14ac:dyDescent="0.25">
      <c r="A13" s="35" t="s">
        <v>62</v>
      </c>
      <c r="B13" s="36"/>
      <c r="C13" s="36"/>
      <c r="D13" s="36"/>
      <c r="E13" s="92">
        <f>+E11+E12</f>
        <v>1457641.74</v>
      </c>
      <c r="F13" s="98">
        <f>F11+F12</f>
        <v>2983120</v>
      </c>
      <c r="G13" s="98">
        <f>G11+G12</f>
        <v>3045996</v>
      </c>
      <c r="H13" s="92">
        <f>+H11+H12</f>
        <v>1457321.71</v>
      </c>
      <c r="I13" s="68">
        <f t="shared" si="0"/>
        <v>0.99978044673720712</v>
      </c>
      <c r="J13" s="66">
        <f>+H13/G13</f>
        <v>0.47843848448914572</v>
      </c>
    </row>
    <row r="14" spans="1:12" s="32" customFormat="1" ht="12.75" thickBot="1" x14ac:dyDescent="0.25">
      <c r="A14" s="224" t="s">
        <v>93</v>
      </c>
      <c r="B14" s="225"/>
      <c r="C14" s="225"/>
      <c r="D14" s="225"/>
      <c r="E14" s="39">
        <f>SUM(E10-E13)</f>
        <v>-170296.29000000004</v>
      </c>
      <c r="F14" s="56">
        <v>0</v>
      </c>
      <c r="G14" s="56">
        <v>0</v>
      </c>
      <c r="H14" s="58">
        <f>+H10-H13</f>
        <v>25773.920000000158</v>
      </c>
      <c r="I14" s="69"/>
      <c r="J14" s="70"/>
    </row>
    <row r="15" spans="1:12" s="34" customFormat="1" x14ac:dyDescent="0.2">
      <c r="A15" s="227"/>
      <c r="B15" s="228"/>
      <c r="C15" s="228"/>
      <c r="D15" s="228"/>
      <c r="E15" s="228"/>
      <c r="F15" s="228"/>
      <c r="G15" s="228"/>
      <c r="H15" s="228"/>
      <c r="I15" s="228"/>
      <c r="J15" s="228"/>
    </row>
    <row r="16" spans="1:12" s="32" customFormat="1" ht="16.5" thickBot="1" x14ac:dyDescent="0.25">
      <c r="A16" s="215" t="s">
        <v>231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</row>
    <row r="17" spans="1:12" s="32" customFormat="1" ht="39" thickBot="1" x14ac:dyDescent="0.25">
      <c r="A17" s="197" t="s">
        <v>80</v>
      </c>
      <c r="B17" s="198"/>
      <c r="C17" s="198"/>
      <c r="D17" s="199"/>
      <c r="E17" s="136" t="s">
        <v>232</v>
      </c>
      <c r="F17" s="136" t="s">
        <v>220</v>
      </c>
      <c r="G17" s="48" t="s">
        <v>233</v>
      </c>
      <c r="H17" s="136" t="s">
        <v>234</v>
      </c>
      <c r="I17" s="136" t="s">
        <v>246</v>
      </c>
      <c r="J17" s="137" t="s">
        <v>247</v>
      </c>
    </row>
    <row r="18" spans="1:12" s="32" customFormat="1" ht="12.75" thickBot="1" x14ac:dyDescent="0.25">
      <c r="A18" s="174">
        <v>1</v>
      </c>
      <c r="B18" s="175"/>
      <c r="C18" s="175"/>
      <c r="D18" s="175"/>
      <c r="E18" s="176">
        <v>2</v>
      </c>
      <c r="F18" s="160">
        <v>3</v>
      </c>
      <c r="G18" s="160">
        <v>4</v>
      </c>
      <c r="H18" s="153">
        <v>5</v>
      </c>
      <c r="I18" s="57" t="s">
        <v>237</v>
      </c>
      <c r="J18" s="63" t="s">
        <v>238</v>
      </c>
    </row>
    <row r="19" spans="1:12" s="32" customFormat="1" ht="15" customHeight="1" x14ac:dyDescent="0.2">
      <c r="A19" s="200" t="s">
        <v>239</v>
      </c>
      <c r="B19" s="201"/>
      <c r="C19" s="201"/>
      <c r="D19" s="202"/>
      <c r="E19" s="172">
        <v>0</v>
      </c>
      <c r="F19" s="173">
        <v>0</v>
      </c>
      <c r="G19" s="173">
        <v>0</v>
      </c>
      <c r="H19" s="173">
        <v>0</v>
      </c>
      <c r="I19" s="139" t="s">
        <v>240</v>
      </c>
      <c r="J19" s="140" t="s">
        <v>240</v>
      </c>
    </row>
    <row r="20" spans="1:12" s="32" customFormat="1" ht="12.75" x14ac:dyDescent="0.2">
      <c r="A20" s="203" t="s">
        <v>241</v>
      </c>
      <c r="B20" s="204"/>
      <c r="C20" s="204"/>
      <c r="D20" s="205"/>
      <c r="E20" s="138">
        <v>0</v>
      </c>
      <c r="F20" s="139">
        <v>0</v>
      </c>
      <c r="G20" s="139">
        <v>0</v>
      </c>
      <c r="H20" s="139">
        <v>0</v>
      </c>
      <c r="I20" s="139" t="s">
        <v>240</v>
      </c>
      <c r="J20" s="140" t="s">
        <v>240</v>
      </c>
    </row>
    <row r="21" spans="1:12" s="32" customFormat="1" ht="13.5" thickBot="1" x14ac:dyDescent="0.25">
      <c r="A21" s="206" t="s">
        <v>242</v>
      </c>
      <c r="B21" s="207"/>
      <c r="C21" s="207"/>
      <c r="D21" s="208"/>
      <c r="E21" s="141">
        <f>SUM(E19:E20)</f>
        <v>0</v>
      </c>
      <c r="F21" s="141">
        <f t="shared" ref="F21:H21" si="2">SUM(F19:F20)</f>
        <v>0</v>
      </c>
      <c r="G21" s="141">
        <v>0</v>
      </c>
      <c r="H21" s="141">
        <f t="shared" si="2"/>
        <v>0</v>
      </c>
      <c r="I21" s="142">
        <v>0</v>
      </c>
      <c r="J21" s="143">
        <v>0</v>
      </c>
    </row>
    <row r="22" spans="1:12" s="32" customFormat="1" ht="15" customHeight="1" x14ac:dyDescent="0.2">
      <c r="A22" s="144"/>
      <c r="B22" s="144"/>
      <c r="C22" s="144"/>
      <c r="D22" s="144"/>
      <c r="E22" s="144"/>
      <c r="F22" s="145"/>
      <c r="G22" s="145"/>
      <c r="H22" s="145"/>
      <c r="I22" s="145"/>
      <c r="J22" s="145"/>
      <c r="K22" s="146"/>
      <c r="L22" s="146"/>
    </row>
    <row r="23" spans="1:12" ht="15" customHeight="1" x14ac:dyDescent="0.2">
      <c r="A23" s="144"/>
      <c r="B23" s="144"/>
      <c r="C23" s="144"/>
      <c r="D23" s="144"/>
      <c r="E23" s="144"/>
      <c r="F23" s="145"/>
      <c r="G23" s="145"/>
      <c r="H23" s="145"/>
      <c r="I23" s="145"/>
      <c r="J23" s="145"/>
      <c r="K23" s="146"/>
      <c r="L23" s="146"/>
    </row>
    <row r="24" spans="1:12" ht="16.5" thickBot="1" x14ac:dyDescent="0.25">
      <c r="A24" s="215" t="s">
        <v>243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</row>
    <row r="25" spans="1:12" ht="39" thickBot="1" x14ac:dyDescent="0.25">
      <c r="A25" s="197" t="s">
        <v>80</v>
      </c>
      <c r="B25" s="198"/>
      <c r="C25" s="198"/>
      <c r="D25" s="199"/>
      <c r="E25" s="136" t="s">
        <v>232</v>
      </c>
      <c r="F25" s="136" t="s">
        <v>220</v>
      </c>
      <c r="G25" s="48" t="s">
        <v>233</v>
      </c>
      <c r="H25" s="136" t="s">
        <v>234</v>
      </c>
      <c r="I25" s="136" t="s">
        <v>246</v>
      </c>
      <c r="J25" s="137" t="s">
        <v>247</v>
      </c>
    </row>
    <row r="26" spans="1:12" ht="12.75" thickBot="1" x14ac:dyDescent="0.25">
      <c r="A26" s="174">
        <v>1</v>
      </c>
      <c r="B26" s="175"/>
      <c r="C26" s="175"/>
      <c r="D26" s="175"/>
      <c r="E26" s="176">
        <v>2</v>
      </c>
      <c r="F26" s="160">
        <v>3</v>
      </c>
      <c r="G26" s="160">
        <v>4</v>
      </c>
      <c r="H26" s="160">
        <v>5</v>
      </c>
      <c r="I26" s="57" t="s">
        <v>237</v>
      </c>
      <c r="J26" s="63" t="s">
        <v>238</v>
      </c>
    </row>
    <row r="27" spans="1:12" ht="13.5" thickBot="1" x14ac:dyDescent="0.25">
      <c r="A27" s="209" t="s">
        <v>244</v>
      </c>
      <c r="B27" s="210"/>
      <c r="C27" s="210"/>
      <c r="D27" s="211"/>
      <c r="E27" s="172">
        <v>10919.14</v>
      </c>
      <c r="F27" s="173">
        <v>0</v>
      </c>
      <c r="G27" s="173">
        <v>0</v>
      </c>
      <c r="H27" s="173">
        <v>-194052.63</v>
      </c>
      <c r="I27" s="173" t="s">
        <v>240</v>
      </c>
      <c r="J27" s="177" t="s">
        <v>240</v>
      </c>
    </row>
    <row r="28" spans="1:12" ht="13.5" thickBot="1" x14ac:dyDescent="0.25">
      <c r="A28" s="212" t="s">
        <v>245</v>
      </c>
      <c r="B28" s="213"/>
      <c r="C28" s="213"/>
      <c r="D28" s="214"/>
      <c r="E28" s="147">
        <f>E14+E21+E27</f>
        <v>-159377.15000000002</v>
      </c>
      <c r="F28" s="147">
        <f>F14+F21+F27</f>
        <v>0</v>
      </c>
      <c r="G28" s="147">
        <v>0</v>
      </c>
      <c r="H28" s="147">
        <f>H14+H21+H27</f>
        <v>-168278.70999999985</v>
      </c>
      <c r="I28" s="148">
        <f>SUM(H28/E28)</f>
        <v>1.0558521720334428</v>
      </c>
      <c r="J28" s="149" t="e">
        <f>SUM(H28/G28)</f>
        <v>#DIV/0!</v>
      </c>
    </row>
  </sheetData>
  <mergeCells count="23">
    <mergeCell ref="A1:J1"/>
    <mergeCell ref="A15:J15"/>
    <mergeCell ref="A2:J2"/>
    <mergeCell ref="A3:J3"/>
    <mergeCell ref="A4:J4"/>
    <mergeCell ref="A6:D6"/>
    <mergeCell ref="A7:D7"/>
    <mergeCell ref="A8:D8"/>
    <mergeCell ref="A5:J5"/>
    <mergeCell ref="A27:D27"/>
    <mergeCell ref="A28:D28"/>
    <mergeCell ref="A24:L24"/>
    <mergeCell ref="A9:D9"/>
    <mergeCell ref="A10:D10"/>
    <mergeCell ref="A11:D11"/>
    <mergeCell ref="A12:D12"/>
    <mergeCell ref="A14:D14"/>
    <mergeCell ref="A16:L16"/>
    <mergeCell ref="A17:D17"/>
    <mergeCell ref="A19:D19"/>
    <mergeCell ref="A20:D20"/>
    <mergeCell ref="A21:D21"/>
    <mergeCell ref="A25:D25"/>
  </mergeCells>
  <pageMargins left="0.2" right="0.2" top="0.46" bottom="0.31" header="0.21" footer="0.2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2CC2-85E0-4618-9CE6-13DAF4EBE35B}">
  <sheetPr>
    <pageSetUpPr fitToPage="1"/>
  </sheetPr>
  <dimension ref="A1:G167"/>
  <sheetViews>
    <sheetView workbookViewId="0">
      <selection activeCell="F8" sqref="F8"/>
    </sheetView>
  </sheetViews>
  <sheetFormatPr defaultRowHeight="12.75" x14ac:dyDescent="0.2"/>
  <cols>
    <col min="1" max="1" width="55.7109375" style="82" customWidth="1"/>
    <col min="2" max="2" width="25.5703125" style="41" customWidth="1"/>
    <col min="3" max="3" width="17" style="41" bestFit="1" customWidth="1"/>
    <col min="4" max="4" width="22.140625" style="41" bestFit="1" customWidth="1"/>
    <col min="5" max="5" width="25.5703125" style="41" customWidth="1"/>
    <col min="6" max="6" width="12.85546875" style="184" bestFit="1" customWidth="1"/>
    <col min="7" max="7" width="12.85546875" style="169" bestFit="1" customWidth="1"/>
    <col min="8" max="16384" width="9.140625" style="41"/>
  </cols>
  <sheetData>
    <row r="1" spans="1:7" ht="15.75" x14ac:dyDescent="0.25">
      <c r="A1" s="239" t="s">
        <v>248</v>
      </c>
      <c r="B1" s="239"/>
      <c r="C1" s="239"/>
      <c r="D1" s="239"/>
      <c r="E1" s="239"/>
      <c r="F1" s="239"/>
      <c r="G1" s="239"/>
    </row>
    <row r="2" spans="1:7" ht="15.75" x14ac:dyDescent="0.25">
      <c r="A2" s="239" t="s">
        <v>249</v>
      </c>
      <c r="B2" s="239"/>
      <c r="C2" s="239"/>
      <c r="D2" s="239"/>
      <c r="E2" s="239"/>
      <c r="F2" s="239"/>
      <c r="G2" s="239"/>
    </row>
    <row r="3" spans="1:7" ht="15.75" x14ac:dyDescent="0.25">
      <c r="A3" s="83"/>
    </row>
    <row r="4" spans="1:7" ht="16.5" thickBot="1" x14ac:dyDescent="0.3">
      <c r="A4" s="83"/>
    </row>
    <row r="5" spans="1:7" ht="44.25" customHeight="1" thickBot="1" x14ac:dyDescent="0.25">
      <c r="A5" s="87" t="s">
        <v>67</v>
      </c>
      <c r="B5" s="84" t="s">
        <v>184</v>
      </c>
      <c r="C5" s="85" t="s">
        <v>220</v>
      </c>
      <c r="D5" s="165" t="s">
        <v>233</v>
      </c>
      <c r="E5" s="86" t="s">
        <v>217</v>
      </c>
      <c r="F5" s="185" t="s">
        <v>261</v>
      </c>
      <c r="G5" s="166" t="s">
        <v>262</v>
      </c>
    </row>
    <row r="6" spans="1:7" ht="12" thickBot="1" x14ac:dyDescent="0.2">
      <c r="A6" s="178">
        <v>1</v>
      </c>
      <c r="B6" s="167">
        <v>2</v>
      </c>
      <c r="C6" s="167">
        <v>3</v>
      </c>
      <c r="D6" s="167">
        <v>4</v>
      </c>
      <c r="E6" s="167">
        <v>5</v>
      </c>
      <c r="F6" s="186">
        <v>6</v>
      </c>
      <c r="G6" s="168">
        <v>7</v>
      </c>
    </row>
    <row r="7" spans="1:7" x14ac:dyDescent="0.2">
      <c r="A7" s="121" t="s">
        <v>0</v>
      </c>
      <c r="B7" s="120">
        <f>SUM(B8+B14+B18+B23+B32)</f>
        <v>1287306.25</v>
      </c>
      <c r="C7" s="120">
        <f t="shared" ref="C7:E7" si="0">SUM(C8+C14+C18+C23+C32)</f>
        <v>2982920</v>
      </c>
      <c r="D7" s="120">
        <f t="shared" ref="D7" si="1">SUM(D8+D14+D18+D23+D32)</f>
        <v>3045796</v>
      </c>
      <c r="E7" s="120">
        <f t="shared" si="0"/>
        <v>1483050.84</v>
      </c>
      <c r="F7" s="120">
        <f>SUM(E7/B7)*100</f>
        <v>115.20575154513544</v>
      </c>
      <c r="G7" s="120">
        <f>SUM(E7/D7)*100</f>
        <v>48.691732473218821</v>
      </c>
    </row>
    <row r="8" spans="1:7" ht="25.5" x14ac:dyDescent="0.2">
      <c r="A8" s="121" t="s">
        <v>185</v>
      </c>
      <c r="B8" s="120">
        <v>964338.85</v>
      </c>
      <c r="C8" s="120">
        <v>2066800</v>
      </c>
      <c r="D8" s="120">
        <v>2066800</v>
      </c>
      <c r="E8" s="120">
        <v>1020891.85</v>
      </c>
      <c r="F8" s="120">
        <f t="shared" ref="F8:F41" si="2">SUM(E8/B8)*100</f>
        <v>105.86443240360998</v>
      </c>
      <c r="G8" s="120">
        <f t="shared" ref="G8:G41" si="3">SUM(E8/D8)*100</f>
        <v>49.394805980259335</v>
      </c>
    </row>
    <row r="9" spans="1:7" x14ac:dyDescent="0.2">
      <c r="A9" s="121" t="s">
        <v>186</v>
      </c>
      <c r="B9" s="120">
        <v>964338.85</v>
      </c>
      <c r="C9" s="120">
        <v>2066800</v>
      </c>
      <c r="D9" s="120">
        <v>2066800</v>
      </c>
      <c r="E9" s="120">
        <v>1020891.85</v>
      </c>
      <c r="F9" s="120">
        <f t="shared" si="2"/>
        <v>105.86443240360998</v>
      </c>
      <c r="G9" s="120">
        <f t="shared" si="3"/>
        <v>49.394805980259335</v>
      </c>
    </row>
    <row r="10" spans="1:7" ht="25.5" x14ac:dyDescent="0.2">
      <c r="A10" s="121" t="s">
        <v>187</v>
      </c>
      <c r="B10" s="120">
        <v>964338.85</v>
      </c>
      <c r="C10" s="120">
        <v>2026800</v>
      </c>
      <c r="D10" s="120">
        <v>2026800</v>
      </c>
      <c r="E10" s="120">
        <v>1020891.85</v>
      </c>
      <c r="F10" s="120">
        <f t="shared" si="2"/>
        <v>105.86443240360998</v>
      </c>
      <c r="G10" s="120">
        <f t="shared" si="3"/>
        <v>50.369639332938618</v>
      </c>
    </row>
    <row r="11" spans="1:7" ht="25.5" x14ac:dyDescent="0.2">
      <c r="A11" s="121" t="s">
        <v>188</v>
      </c>
      <c r="B11" s="120">
        <v>964338.85</v>
      </c>
      <c r="C11" s="120">
        <v>2026800</v>
      </c>
      <c r="D11" s="120">
        <v>2026800</v>
      </c>
      <c r="E11" s="120">
        <v>1020891.85</v>
      </c>
      <c r="F11" s="120">
        <f t="shared" si="2"/>
        <v>105.86443240360998</v>
      </c>
      <c r="G11" s="120">
        <f t="shared" si="3"/>
        <v>50.369639332938618</v>
      </c>
    </row>
    <row r="12" spans="1:7" ht="25.5" x14ac:dyDescent="0.2">
      <c r="A12" s="121" t="s">
        <v>223</v>
      </c>
      <c r="B12" s="122"/>
      <c r="C12" s="120">
        <v>40000</v>
      </c>
      <c r="D12" s="120">
        <v>40000</v>
      </c>
      <c r="E12" s="122"/>
      <c r="F12" s="120" t="s">
        <v>240</v>
      </c>
      <c r="G12" s="120">
        <f t="shared" si="3"/>
        <v>0</v>
      </c>
    </row>
    <row r="13" spans="1:7" ht="25.5" x14ac:dyDescent="0.2">
      <c r="A13" s="121" t="s">
        <v>189</v>
      </c>
      <c r="B13" s="122"/>
      <c r="C13" s="120">
        <v>40000</v>
      </c>
      <c r="D13" s="120">
        <v>40000</v>
      </c>
      <c r="E13" s="122"/>
      <c r="F13" s="120" t="s">
        <v>240</v>
      </c>
      <c r="G13" s="120">
        <f t="shared" si="3"/>
        <v>0</v>
      </c>
    </row>
    <row r="14" spans="1:7" x14ac:dyDescent="0.2">
      <c r="A14" s="121" t="s">
        <v>1</v>
      </c>
      <c r="B14" s="120">
        <v>0.13</v>
      </c>
      <c r="C14" s="120">
        <v>50</v>
      </c>
      <c r="D14" s="120">
        <v>50</v>
      </c>
      <c r="E14" s="120">
        <v>0.18</v>
      </c>
      <c r="F14" s="120">
        <f t="shared" si="2"/>
        <v>138.46153846153845</v>
      </c>
      <c r="G14" s="120">
        <f t="shared" si="3"/>
        <v>0.36</v>
      </c>
    </row>
    <row r="15" spans="1:7" x14ac:dyDescent="0.2">
      <c r="A15" s="121" t="s">
        <v>2</v>
      </c>
      <c r="B15" s="120">
        <v>0.13</v>
      </c>
      <c r="C15" s="120">
        <v>50</v>
      </c>
      <c r="D15" s="120">
        <v>50</v>
      </c>
      <c r="E15" s="120">
        <v>0.18</v>
      </c>
      <c r="F15" s="120">
        <f t="shared" si="2"/>
        <v>138.46153846153845</v>
      </c>
      <c r="G15" s="120">
        <f t="shared" si="3"/>
        <v>0.36</v>
      </c>
    </row>
    <row r="16" spans="1:7" x14ac:dyDescent="0.2">
      <c r="A16" s="121" t="s">
        <v>3</v>
      </c>
      <c r="B16" s="120">
        <v>0.13</v>
      </c>
      <c r="C16" s="120">
        <v>50</v>
      </c>
      <c r="D16" s="120">
        <v>50</v>
      </c>
      <c r="E16" s="120">
        <v>0.18</v>
      </c>
      <c r="F16" s="120">
        <f t="shared" si="2"/>
        <v>138.46153846153845</v>
      </c>
      <c r="G16" s="120">
        <f t="shared" si="3"/>
        <v>0.36</v>
      </c>
    </row>
    <row r="17" spans="1:7" x14ac:dyDescent="0.2">
      <c r="A17" s="121" t="s">
        <v>190</v>
      </c>
      <c r="B17" s="120">
        <v>0.13</v>
      </c>
      <c r="C17" s="120">
        <v>50</v>
      </c>
      <c r="D17" s="120">
        <v>50</v>
      </c>
      <c r="E17" s="120">
        <v>0.18</v>
      </c>
      <c r="F17" s="120">
        <f t="shared" si="2"/>
        <v>138.46153846153845</v>
      </c>
      <c r="G17" s="120">
        <f t="shared" si="3"/>
        <v>0.36</v>
      </c>
    </row>
    <row r="18" spans="1:7" ht="25.5" x14ac:dyDescent="0.2">
      <c r="A18" s="121" t="s">
        <v>191</v>
      </c>
      <c r="B18" s="120">
        <f>SUM(B20)</f>
        <v>35444.89</v>
      </c>
      <c r="C18" s="120">
        <v>142700</v>
      </c>
      <c r="D18" s="120">
        <v>142700</v>
      </c>
      <c r="E18" s="120">
        <f>SUM(E19)</f>
        <v>70212.38</v>
      </c>
      <c r="F18" s="120">
        <f t="shared" si="2"/>
        <v>198.08886414938797</v>
      </c>
      <c r="G18" s="120">
        <f t="shared" si="3"/>
        <v>49.202789067974777</v>
      </c>
    </row>
    <row r="19" spans="1:7" x14ac:dyDescent="0.2">
      <c r="A19" s="121" t="s">
        <v>4</v>
      </c>
      <c r="B19" s="120">
        <f>SUM(B20)</f>
        <v>35444.89</v>
      </c>
      <c r="C19" s="120">
        <v>142700</v>
      </c>
      <c r="D19" s="120">
        <v>142700</v>
      </c>
      <c r="E19" s="120">
        <f>SUM(E20)</f>
        <v>70212.38</v>
      </c>
      <c r="F19" s="120">
        <f t="shared" si="2"/>
        <v>198.08886414938797</v>
      </c>
      <c r="G19" s="120">
        <f t="shared" si="3"/>
        <v>49.202789067974777</v>
      </c>
    </row>
    <row r="20" spans="1:7" x14ac:dyDescent="0.2">
      <c r="A20" s="121" t="s">
        <v>5</v>
      </c>
      <c r="B20" s="120">
        <f>SUM(B21+B22)</f>
        <v>35444.89</v>
      </c>
      <c r="C20" s="120">
        <v>142700</v>
      </c>
      <c r="D20" s="120">
        <v>142700</v>
      </c>
      <c r="E20" s="120">
        <f>SUM(E21+E22)</f>
        <v>70212.38</v>
      </c>
      <c r="F20" s="120">
        <f t="shared" si="2"/>
        <v>198.08886414938797</v>
      </c>
      <c r="G20" s="120">
        <f t="shared" si="3"/>
        <v>49.202789067974777</v>
      </c>
    </row>
    <row r="21" spans="1:7" x14ac:dyDescent="0.2">
      <c r="A21" s="121" t="s">
        <v>192</v>
      </c>
      <c r="B21" s="120">
        <v>35444.89</v>
      </c>
      <c r="C21" s="120">
        <v>142700</v>
      </c>
      <c r="D21" s="120">
        <v>142700</v>
      </c>
      <c r="E21" s="120">
        <v>69587.38</v>
      </c>
      <c r="F21" s="120">
        <f t="shared" si="2"/>
        <v>196.32556343100515</v>
      </c>
      <c r="G21" s="120">
        <f t="shared" si="3"/>
        <v>48.764807288016819</v>
      </c>
    </row>
    <row r="22" spans="1:7" x14ac:dyDescent="0.2">
      <c r="A22" s="121" t="s">
        <v>193</v>
      </c>
      <c r="B22" s="122"/>
      <c r="C22" s="122"/>
      <c r="D22" s="122"/>
      <c r="E22" s="120">
        <v>625</v>
      </c>
      <c r="F22" s="120" t="s">
        <v>240</v>
      </c>
      <c r="G22" s="120" t="s">
        <v>240</v>
      </c>
    </row>
    <row r="23" spans="1:7" ht="25.5" x14ac:dyDescent="0.2">
      <c r="A23" s="121" t="s">
        <v>6</v>
      </c>
      <c r="B23" s="120">
        <v>7211.46</v>
      </c>
      <c r="C23" s="120">
        <v>950</v>
      </c>
      <c r="D23" s="120">
        <v>950</v>
      </c>
      <c r="E23" s="120">
        <v>0</v>
      </c>
      <c r="F23" s="120">
        <f t="shared" si="2"/>
        <v>0</v>
      </c>
      <c r="G23" s="120">
        <f t="shared" si="3"/>
        <v>0</v>
      </c>
    </row>
    <row r="24" spans="1:7" ht="25.5" x14ac:dyDescent="0.2">
      <c r="A24" s="121" t="s">
        <v>224</v>
      </c>
      <c r="B24" s="120">
        <v>0</v>
      </c>
      <c r="C24" s="120">
        <v>950</v>
      </c>
      <c r="D24" s="120">
        <v>950</v>
      </c>
      <c r="E24" s="120">
        <v>0</v>
      </c>
      <c r="F24" s="120" t="s">
        <v>240</v>
      </c>
      <c r="G24" s="120">
        <f t="shared" si="3"/>
        <v>0</v>
      </c>
    </row>
    <row r="25" spans="1:7" x14ac:dyDescent="0.2">
      <c r="A25" s="121" t="s">
        <v>225</v>
      </c>
      <c r="B25" s="122"/>
      <c r="C25" s="120">
        <v>950</v>
      </c>
      <c r="D25" s="120">
        <v>950</v>
      </c>
      <c r="E25" s="122"/>
      <c r="F25" s="120" t="s">
        <v>240</v>
      </c>
      <c r="G25" s="120">
        <f t="shared" si="3"/>
        <v>0</v>
      </c>
    </row>
    <row r="26" spans="1:7" x14ac:dyDescent="0.2">
      <c r="A26" s="121" t="s">
        <v>194</v>
      </c>
      <c r="B26" s="122"/>
      <c r="C26" s="120">
        <v>950</v>
      </c>
      <c r="D26" s="120">
        <v>950</v>
      </c>
      <c r="E26" s="122"/>
      <c r="F26" s="120" t="s">
        <v>240</v>
      </c>
      <c r="G26" s="120">
        <f t="shared" si="3"/>
        <v>0</v>
      </c>
    </row>
    <row r="27" spans="1:7" ht="25.5" x14ac:dyDescent="0.2">
      <c r="A27" s="121" t="s">
        <v>7</v>
      </c>
      <c r="B27" s="120">
        <v>7211.46</v>
      </c>
      <c r="C27" s="120">
        <v>0</v>
      </c>
      <c r="D27" s="120">
        <v>0</v>
      </c>
      <c r="E27" s="120">
        <v>0</v>
      </c>
      <c r="F27" s="120">
        <f t="shared" si="2"/>
        <v>0</v>
      </c>
      <c r="G27" s="120" t="s">
        <v>240</v>
      </c>
    </row>
    <row r="28" spans="1:7" x14ac:dyDescent="0.2">
      <c r="A28" s="121" t="s">
        <v>8</v>
      </c>
      <c r="B28" s="120">
        <v>3900</v>
      </c>
      <c r="C28" s="122"/>
      <c r="D28" s="122"/>
      <c r="E28" s="122"/>
      <c r="F28" s="120">
        <f t="shared" si="2"/>
        <v>0</v>
      </c>
      <c r="G28" s="120" t="s">
        <v>240</v>
      </c>
    </row>
    <row r="29" spans="1:7" x14ac:dyDescent="0.2">
      <c r="A29" s="121" t="s">
        <v>195</v>
      </c>
      <c r="B29" s="120">
        <v>3900</v>
      </c>
      <c r="C29" s="120"/>
      <c r="D29" s="120"/>
      <c r="E29" s="122"/>
      <c r="F29" s="120">
        <f t="shared" si="2"/>
        <v>0</v>
      </c>
      <c r="G29" s="120" t="s">
        <v>240</v>
      </c>
    </row>
    <row r="30" spans="1:7" x14ac:dyDescent="0.2">
      <c r="A30" s="121" t="s">
        <v>9</v>
      </c>
      <c r="B30" s="120">
        <v>3311.46</v>
      </c>
      <c r="C30" s="120"/>
      <c r="D30" s="120"/>
      <c r="E30" s="122"/>
      <c r="F30" s="120">
        <f t="shared" si="2"/>
        <v>0</v>
      </c>
      <c r="G30" s="120" t="s">
        <v>240</v>
      </c>
    </row>
    <row r="31" spans="1:7" x14ac:dyDescent="0.2">
      <c r="A31" s="121" t="s">
        <v>196</v>
      </c>
      <c r="B31" s="120">
        <v>3311.46</v>
      </c>
      <c r="C31" s="120"/>
      <c r="D31" s="120"/>
      <c r="E31" s="122"/>
      <c r="F31" s="120">
        <f t="shared" si="2"/>
        <v>0</v>
      </c>
      <c r="G31" s="120" t="s">
        <v>240</v>
      </c>
    </row>
    <row r="32" spans="1:7" ht="25.5" x14ac:dyDescent="0.2">
      <c r="A32" s="99" t="s">
        <v>58</v>
      </c>
      <c r="B32" s="100">
        <v>280310.92</v>
      </c>
      <c r="C32" s="120">
        <f>SUM(C33)</f>
        <v>772420</v>
      </c>
      <c r="D32" s="120">
        <f>SUM(D33)</f>
        <v>835296</v>
      </c>
      <c r="E32" s="124">
        <f>SUM(E33)</f>
        <v>391946.43</v>
      </c>
      <c r="F32" s="120">
        <f t="shared" si="2"/>
        <v>139.82560151420432</v>
      </c>
      <c r="G32" s="120">
        <f t="shared" si="3"/>
        <v>46.923058412826116</v>
      </c>
    </row>
    <row r="33" spans="1:7" ht="25.5" x14ac:dyDescent="0.2">
      <c r="A33" s="88" t="s">
        <v>60</v>
      </c>
      <c r="B33" s="123">
        <v>280310.92</v>
      </c>
      <c r="C33" s="124">
        <f>SUM(C34+C36)</f>
        <v>772420</v>
      </c>
      <c r="D33" s="124">
        <f>SUM(D34+D36)</f>
        <v>835296</v>
      </c>
      <c r="E33" s="124">
        <f>SUM(E34+E36)</f>
        <v>391946.43</v>
      </c>
      <c r="F33" s="120">
        <f t="shared" si="2"/>
        <v>139.82560151420432</v>
      </c>
      <c r="G33" s="120">
        <f t="shared" si="3"/>
        <v>46.923058412826116</v>
      </c>
    </row>
    <row r="34" spans="1:7" ht="25.5" x14ac:dyDescent="0.2">
      <c r="A34" s="88" t="s">
        <v>59</v>
      </c>
      <c r="B34" s="123">
        <v>272810.5</v>
      </c>
      <c r="C34" s="124">
        <v>732420</v>
      </c>
      <c r="D34" s="124">
        <v>795296</v>
      </c>
      <c r="E34" s="124">
        <v>373666.18</v>
      </c>
      <c r="F34" s="120">
        <f t="shared" si="2"/>
        <v>136.96913425253061</v>
      </c>
      <c r="G34" s="120">
        <f t="shared" si="3"/>
        <v>46.984541604635254</v>
      </c>
    </row>
    <row r="35" spans="1:7" x14ac:dyDescent="0.2">
      <c r="A35" s="88" t="s">
        <v>198</v>
      </c>
      <c r="B35" s="123">
        <v>272810.5</v>
      </c>
      <c r="C35" s="124">
        <v>732420</v>
      </c>
      <c r="D35" s="124">
        <v>795296</v>
      </c>
      <c r="E35" s="124">
        <v>373666.18</v>
      </c>
      <c r="F35" s="120">
        <f t="shared" si="2"/>
        <v>136.96913425253061</v>
      </c>
      <c r="G35" s="120">
        <f t="shared" si="3"/>
        <v>46.984541604635254</v>
      </c>
    </row>
    <row r="36" spans="1:7" ht="25.5" x14ac:dyDescent="0.2">
      <c r="A36" s="88" t="s">
        <v>61</v>
      </c>
      <c r="B36" s="123">
        <v>7500.42</v>
      </c>
      <c r="C36" s="124">
        <v>40000</v>
      </c>
      <c r="D36" s="124">
        <v>40000</v>
      </c>
      <c r="E36" s="124">
        <v>18280.25</v>
      </c>
      <c r="F36" s="120">
        <f t="shared" si="2"/>
        <v>243.72301817764873</v>
      </c>
      <c r="G36" s="120">
        <f t="shared" si="3"/>
        <v>45.700625000000002</v>
      </c>
    </row>
    <row r="37" spans="1:7" ht="25.5" x14ac:dyDescent="0.2">
      <c r="A37" s="88" t="s">
        <v>199</v>
      </c>
      <c r="B37" s="123">
        <v>7500.42</v>
      </c>
      <c r="C37" s="124">
        <v>40000</v>
      </c>
      <c r="D37" s="124">
        <v>40000</v>
      </c>
      <c r="E37" s="124">
        <v>18280.25</v>
      </c>
      <c r="F37" s="120">
        <f t="shared" si="2"/>
        <v>243.72301817764873</v>
      </c>
      <c r="G37" s="120">
        <f t="shared" si="3"/>
        <v>45.700625000000002</v>
      </c>
    </row>
    <row r="38" spans="1:7" x14ac:dyDescent="0.2">
      <c r="A38" s="121" t="s">
        <v>10</v>
      </c>
      <c r="B38" s="120">
        <v>39.200000000000003</v>
      </c>
      <c r="C38" s="120">
        <v>200</v>
      </c>
      <c r="D38" s="120">
        <v>200</v>
      </c>
      <c r="E38" s="120">
        <v>44.79</v>
      </c>
      <c r="F38" s="120">
        <f t="shared" si="2"/>
        <v>114.26020408163265</v>
      </c>
      <c r="G38" s="120">
        <f t="shared" si="3"/>
        <v>22.395</v>
      </c>
    </row>
    <row r="39" spans="1:7" x14ac:dyDescent="0.2">
      <c r="A39" s="121" t="s">
        <v>11</v>
      </c>
      <c r="B39" s="120">
        <v>39.200000000000003</v>
      </c>
      <c r="C39" s="120">
        <v>200</v>
      </c>
      <c r="D39" s="120">
        <v>200</v>
      </c>
      <c r="E39" s="120">
        <v>44.79</v>
      </c>
      <c r="F39" s="120">
        <f t="shared" si="2"/>
        <v>114.26020408163265</v>
      </c>
      <c r="G39" s="120">
        <f t="shared" si="3"/>
        <v>22.395</v>
      </c>
    </row>
    <row r="40" spans="1:7" x14ac:dyDescent="0.2">
      <c r="A40" s="121" t="s">
        <v>12</v>
      </c>
      <c r="B40" s="120">
        <v>39.200000000000003</v>
      </c>
      <c r="C40" s="120">
        <v>200</v>
      </c>
      <c r="D40" s="120">
        <v>200</v>
      </c>
      <c r="E40" s="120">
        <v>44.79</v>
      </c>
      <c r="F40" s="120">
        <f t="shared" si="2"/>
        <v>114.26020408163265</v>
      </c>
      <c r="G40" s="120">
        <f t="shared" si="3"/>
        <v>22.395</v>
      </c>
    </row>
    <row r="41" spans="1:7" s="20" customFormat="1" ht="17.25" customHeight="1" x14ac:dyDescent="0.2">
      <c r="A41" s="121" t="s">
        <v>13</v>
      </c>
      <c r="B41" s="120">
        <v>39.200000000000003</v>
      </c>
      <c r="C41" s="120">
        <v>200</v>
      </c>
      <c r="D41" s="120">
        <v>200</v>
      </c>
      <c r="E41" s="120">
        <v>44.79</v>
      </c>
      <c r="F41" s="120">
        <f t="shared" si="2"/>
        <v>114.26020408163265</v>
      </c>
      <c r="G41" s="120">
        <f t="shared" si="3"/>
        <v>22.395</v>
      </c>
    </row>
    <row r="42" spans="1:7" s="20" customFormat="1" x14ac:dyDescent="0.2">
      <c r="A42" s="121" t="s">
        <v>197</v>
      </c>
      <c r="B42" s="120">
        <v>39.200000000000003</v>
      </c>
      <c r="C42" s="120">
        <v>200</v>
      </c>
      <c r="D42" s="120">
        <v>200</v>
      </c>
      <c r="E42" s="120">
        <v>44.79</v>
      </c>
      <c r="F42" s="120">
        <f>SUM(E42/B42)*100</f>
        <v>114.26020408163265</v>
      </c>
      <c r="G42" s="120">
        <f>SUM(E42/D42)*100</f>
        <v>22.395</v>
      </c>
    </row>
    <row r="43" spans="1:7" x14ac:dyDescent="0.2">
      <c r="A43" s="101" t="s">
        <v>14</v>
      </c>
      <c r="B43" s="102">
        <f>SUM(B7+B38)</f>
        <v>1287345.45</v>
      </c>
      <c r="C43" s="102">
        <f t="shared" ref="C43" si="4">SUM(C7+C38)</f>
        <v>2983120</v>
      </c>
      <c r="D43" s="102">
        <f t="shared" ref="D43" si="5">SUM(D7+D38)</f>
        <v>3045996</v>
      </c>
      <c r="E43" s="102">
        <f>SUM(E7+E38)</f>
        <v>1483095.6300000001</v>
      </c>
      <c r="F43" s="104">
        <f>E43/B43*100</f>
        <v>115.20572275297202</v>
      </c>
      <c r="G43" s="103">
        <f>E43/D43*100</f>
        <v>48.690005830605166</v>
      </c>
    </row>
    <row r="44" spans="1:7" x14ac:dyDescent="0.2">
      <c r="A44" s="119" t="s">
        <v>15</v>
      </c>
      <c r="B44" s="120">
        <v>1446829.86</v>
      </c>
      <c r="C44" s="120">
        <f>SUM(C45+C59+C139+C143+C150)</f>
        <v>2902920</v>
      </c>
      <c r="D44" s="120">
        <v>2965796</v>
      </c>
      <c r="E44" s="120">
        <v>1447310.21</v>
      </c>
      <c r="F44" s="120">
        <f>SUM(E44/B44)*100</f>
        <v>100.0332001718571</v>
      </c>
      <c r="G44" s="120">
        <f>SUM(E44/D44)*100</f>
        <v>48.800059410694466</v>
      </c>
    </row>
    <row r="45" spans="1:7" x14ac:dyDescent="0.2">
      <c r="A45" s="119" t="s">
        <v>16</v>
      </c>
      <c r="B45" s="120">
        <v>1223988.77</v>
      </c>
      <c r="C45" s="120">
        <v>2349800</v>
      </c>
      <c r="D45" s="120">
        <v>2349800</v>
      </c>
      <c r="E45" s="120">
        <v>1213612.3999999999</v>
      </c>
      <c r="F45" s="120">
        <f t="shared" ref="F45:F108" si="6">SUM(E45/B45)*100</f>
        <v>99.152249574969545</v>
      </c>
      <c r="G45" s="120">
        <f t="shared" ref="G45:G108" si="7">SUM(E45/D45)*100</f>
        <v>51.647476380968591</v>
      </c>
    </row>
    <row r="46" spans="1:7" x14ac:dyDescent="0.2">
      <c r="A46" s="119" t="s">
        <v>95</v>
      </c>
      <c r="B46" s="120">
        <v>1014485.13</v>
      </c>
      <c r="C46" s="120">
        <v>1917914</v>
      </c>
      <c r="D46" s="120">
        <v>1917914</v>
      </c>
      <c r="E46" s="120">
        <v>1001087.73</v>
      </c>
      <c r="F46" s="120">
        <f t="shared" si="6"/>
        <v>98.679389218844435</v>
      </c>
      <c r="G46" s="120">
        <f t="shared" si="7"/>
        <v>52.196695472268303</v>
      </c>
    </row>
    <row r="47" spans="1:7" x14ac:dyDescent="0.2">
      <c r="A47" s="119" t="s">
        <v>17</v>
      </c>
      <c r="B47" s="120">
        <v>1014485.13</v>
      </c>
      <c r="C47" s="120">
        <v>1917914</v>
      </c>
      <c r="D47" s="120">
        <v>1917914</v>
      </c>
      <c r="E47" s="120">
        <v>1001087.73</v>
      </c>
      <c r="F47" s="120">
        <f t="shared" si="6"/>
        <v>98.679389218844435</v>
      </c>
      <c r="G47" s="120">
        <f t="shared" si="7"/>
        <v>52.196695472268303</v>
      </c>
    </row>
    <row r="48" spans="1:7" x14ac:dyDescent="0.2">
      <c r="A48" s="119" t="s">
        <v>96</v>
      </c>
      <c r="B48" s="120">
        <v>1014485.13</v>
      </c>
      <c r="C48" s="120">
        <v>1917914</v>
      </c>
      <c r="D48" s="120">
        <v>1917914</v>
      </c>
      <c r="E48" s="120">
        <v>1001087.73</v>
      </c>
      <c r="F48" s="120">
        <f t="shared" si="6"/>
        <v>98.679389218844435</v>
      </c>
      <c r="G48" s="120">
        <f t="shared" si="7"/>
        <v>52.196695472268303</v>
      </c>
    </row>
    <row r="49" spans="1:7" x14ac:dyDescent="0.2">
      <c r="A49" s="119" t="s">
        <v>18</v>
      </c>
      <c r="B49" s="120">
        <v>42113.74</v>
      </c>
      <c r="C49" s="120">
        <v>107200</v>
      </c>
      <c r="D49" s="120">
        <v>107200</v>
      </c>
      <c r="E49" s="120">
        <v>47325.67</v>
      </c>
      <c r="F49" s="120">
        <f t="shared" si="6"/>
        <v>112.37584218357239</v>
      </c>
      <c r="G49" s="120">
        <f t="shared" si="7"/>
        <v>44.1470802238806</v>
      </c>
    </row>
    <row r="50" spans="1:7" x14ac:dyDescent="0.2">
      <c r="A50" s="119" t="s">
        <v>19</v>
      </c>
      <c r="B50" s="120">
        <v>42113.74</v>
      </c>
      <c r="C50" s="120">
        <v>107200</v>
      </c>
      <c r="D50" s="120">
        <v>107200</v>
      </c>
      <c r="E50" s="120">
        <v>47325.67</v>
      </c>
      <c r="F50" s="120">
        <f t="shared" si="6"/>
        <v>112.37584218357239</v>
      </c>
      <c r="G50" s="120">
        <f t="shared" si="7"/>
        <v>44.1470802238806</v>
      </c>
    </row>
    <row r="51" spans="1:7" x14ac:dyDescent="0.2">
      <c r="A51" s="119" t="s">
        <v>97</v>
      </c>
      <c r="B51" s="120">
        <v>13189.42</v>
      </c>
      <c r="C51" s="120">
        <v>48400</v>
      </c>
      <c r="D51" s="120">
        <v>48400</v>
      </c>
      <c r="E51" s="120">
        <v>11975.98</v>
      </c>
      <c r="F51" s="120">
        <f t="shared" si="6"/>
        <v>90.799898706690669</v>
      </c>
      <c r="G51" s="120">
        <f t="shared" si="7"/>
        <v>24.743760330578514</v>
      </c>
    </row>
    <row r="52" spans="1:7" x14ac:dyDescent="0.2">
      <c r="A52" s="119" t="s">
        <v>98</v>
      </c>
      <c r="B52" s="122"/>
      <c r="C52" s="120">
        <v>8200</v>
      </c>
      <c r="D52" s="120">
        <v>8200</v>
      </c>
      <c r="E52" s="120">
        <v>1865.76</v>
      </c>
      <c r="F52" s="120" t="s">
        <v>240</v>
      </c>
      <c r="G52" s="120">
        <f t="shared" si="7"/>
        <v>22.753170731707318</v>
      </c>
    </row>
    <row r="53" spans="1:7" x14ac:dyDescent="0.2">
      <c r="A53" s="119" t="s">
        <v>99</v>
      </c>
      <c r="B53" s="122"/>
      <c r="C53" s="120">
        <v>10000</v>
      </c>
      <c r="D53" s="120">
        <v>10000</v>
      </c>
      <c r="E53" s="120">
        <v>3342.49</v>
      </c>
      <c r="F53" s="120" t="s">
        <v>240</v>
      </c>
      <c r="G53" s="120">
        <f t="shared" si="7"/>
        <v>33.424899999999994</v>
      </c>
    </row>
    <row r="54" spans="1:7" x14ac:dyDescent="0.2">
      <c r="A54" s="119" t="s">
        <v>100</v>
      </c>
      <c r="B54" s="120">
        <v>1324.32</v>
      </c>
      <c r="C54" s="120">
        <v>5000</v>
      </c>
      <c r="D54" s="120">
        <v>5000</v>
      </c>
      <c r="E54" s="120">
        <v>441.44</v>
      </c>
      <c r="F54" s="120">
        <f t="shared" si="6"/>
        <v>33.333333333333336</v>
      </c>
      <c r="G54" s="120">
        <f t="shared" si="7"/>
        <v>8.8288000000000011</v>
      </c>
    </row>
    <row r="55" spans="1:7" x14ac:dyDescent="0.2">
      <c r="A55" s="119" t="s">
        <v>101</v>
      </c>
      <c r="B55" s="120">
        <v>27600</v>
      </c>
      <c r="C55" s="120">
        <v>35600</v>
      </c>
      <c r="D55" s="120">
        <v>35600</v>
      </c>
      <c r="E55" s="120">
        <v>29700</v>
      </c>
      <c r="F55" s="120">
        <f t="shared" si="6"/>
        <v>107.60869565217391</v>
      </c>
      <c r="G55" s="120">
        <f t="shared" si="7"/>
        <v>83.426966292134836</v>
      </c>
    </row>
    <row r="56" spans="1:7" x14ac:dyDescent="0.2">
      <c r="A56" s="119" t="s">
        <v>20</v>
      </c>
      <c r="B56" s="120">
        <v>167389.9</v>
      </c>
      <c r="C56" s="120">
        <v>324686</v>
      </c>
      <c r="D56" s="120">
        <v>324686</v>
      </c>
      <c r="E56" s="120">
        <v>165199</v>
      </c>
      <c r="F56" s="120">
        <f t="shared" si="6"/>
        <v>98.691139668522425</v>
      </c>
      <c r="G56" s="120">
        <f t="shared" si="7"/>
        <v>50.879619078124719</v>
      </c>
    </row>
    <row r="57" spans="1:7" x14ac:dyDescent="0.2">
      <c r="A57" s="119" t="s">
        <v>102</v>
      </c>
      <c r="B57" s="120">
        <v>167389.9</v>
      </c>
      <c r="C57" s="120">
        <v>324686</v>
      </c>
      <c r="D57" s="120">
        <v>324686</v>
      </c>
      <c r="E57" s="120">
        <v>165199</v>
      </c>
      <c r="F57" s="120">
        <f t="shared" si="6"/>
        <v>98.691139668522425</v>
      </c>
      <c r="G57" s="120">
        <f t="shared" si="7"/>
        <v>50.879619078124719</v>
      </c>
    </row>
    <row r="58" spans="1:7" x14ac:dyDescent="0.2">
      <c r="A58" s="119" t="s">
        <v>103</v>
      </c>
      <c r="B58" s="120">
        <v>167389.9</v>
      </c>
      <c r="C58" s="120">
        <v>324686</v>
      </c>
      <c r="D58" s="120">
        <v>324686</v>
      </c>
      <c r="E58" s="120">
        <v>165199</v>
      </c>
      <c r="F58" s="120">
        <f t="shared" si="6"/>
        <v>98.691139668522425</v>
      </c>
      <c r="G58" s="120">
        <f t="shared" si="7"/>
        <v>50.879619078124719</v>
      </c>
    </row>
    <row r="59" spans="1:7" x14ac:dyDescent="0.2">
      <c r="A59" s="119" t="s">
        <v>21</v>
      </c>
      <c r="B59" s="120">
        <v>215384.06</v>
      </c>
      <c r="C59" s="120">
        <v>538820</v>
      </c>
      <c r="D59" s="120">
        <v>601696</v>
      </c>
      <c r="E59" s="120">
        <v>224969.94</v>
      </c>
      <c r="F59" s="120">
        <f t="shared" si="6"/>
        <v>104.45059861904357</v>
      </c>
      <c r="G59" s="120">
        <f t="shared" si="7"/>
        <v>37.38930290379195</v>
      </c>
    </row>
    <row r="60" spans="1:7" x14ac:dyDescent="0.2">
      <c r="A60" s="119" t="s">
        <v>22</v>
      </c>
      <c r="B60" s="120">
        <v>25273.63</v>
      </c>
      <c r="C60" s="120">
        <v>53845</v>
      </c>
      <c r="D60" s="120">
        <v>53845</v>
      </c>
      <c r="E60" s="120">
        <v>44184.13</v>
      </c>
      <c r="F60" s="120">
        <f t="shared" si="6"/>
        <v>174.82304678829277</v>
      </c>
      <c r="G60" s="120">
        <f t="shared" si="7"/>
        <v>82.057999814281729</v>
      </c>
    </row>
    <row r="61" spans="1:7" x14ac:dyDescent="0.2">
      <c r="A61" s="119" t="s">
        <v>23</v>
      </c>
      <c r="B61" s="120">
        <v>4047</v>
      </c>
      <c r="C61" s="120">
        <v>15000</v>
      </c>
      <c r="D61" s="120">
        <v>15000</v>
      </c>
      <c r="E61" s="120">
        <v>7013.5</v>
      </c>
      <c r="F61" s="120">
        <f t="shared" si="6"/>
        <v>173.30121077341241</v>
      </c>
      <c r="G61" s="120">
        <f t="shared" si="7"/>
        <v>46.756666666666668</v>
      </c>
    </row>
    <row r="62" spans="1:7" x14ac:dyDescent="0.2">
      <c r="A62" s="119" t="s">
        <v>107</v>
      </c>
      <c r="B62" s="120">
        <v>2897</v>
      </c>
      <c r="C62" s="120">
        <v>10450</v>
      </c>
      <c r="D62" s="120">
        <v>10450</v>
      </c>
      <c r="E62" s="120">
        <v>3093</v>
      </c>
      <c r="F62" s="120">
        <f t="shared" si="6"/>
        <v>106.76561960648947</v>
      </c>
      <c r="G62" s="120">
        <f t="shared" si="7"/>
        <v>29.598086124401913</v>
      </c>
    </row>
    <row r="63" spans="1:7" x14ac:dyDescent="0.2">
      <c r="A63" s="119" t="s">
        <v>108</v>
      </c>
      <c r="B63" s="120">
        <v>648.1</v>
      </c>
      <c r="C63" s="120">
        <v>1700</v>
      </c>
      <c r="D63" s="120">
        <v>1700</v>
      </c>
      <c r="E63" s="120">
        <v>1742.04</v>
      </c>
      <c r="F63" s="120">
        <f t="shared" si="6"/>
        <v>268.79185310908809</v>
      </c>
      <c r="G63" s="120">
        <f t="shared" si="7"/>
        <v>102.47294117647058</v>
      </c>
    </row>
    <row r="64" spans="1:7" x14ac:dyDescent="0.2">
      <c r="A64" s="119" t="s">
        <v>109</v>
      </c>
      <c r="B64" s="120">
        <v>501.9</v>
      </c>
      <c r="C64" s="120">
        <v>2850</v>
      </c>
      <c r="D64" s="120">
        <v>2850</v>
      </c>
      <c r="E64" s="120">
        <v>2178.46</v>
      </c>
      <c r="F64" s="120">
        <f t="shared" si="6"/>
        <v>434.04263797569234</v>
      </c>
      <c r="G64" s="120">
        <f t="shared" si="7"/>
        <v>76.437192982456139</v>
      </c>
    </row>
    <row r="65" spans="1:7" x14ac:dyDescent="0.2">
      <c r="A65" s="119" t="s">
        <v>24</v>
      </c>
      <c r="B65" s="120">
        <v>20750.39</v>
      </c>
      <c r="C65" s="120">
        <v>37000</v>
      </c>
      <c r="D65" s="120">
        <v>37000</v>
      </c>
      <c r="E65" s="120">
        <v>29863.599999999999</v>
      </c>
      <c r="F65" s="120">
        <f t="shared" si="6"/>
        <v>143.91825888573661</v>
      </c>
      <c r="G65" s="120">
        <f t="shared" si="7"/>
        <v>80.712432432432422</v>
      </c>
    </row>
    <row r="66" spans="1:7" x14ac:dyDescent="0.2">
      <c r="A66" s="119" t="s">
        <v>104</v>
      </c>
      <c r="B66" s="120">
        <v>20750.39</v>
      </c>
      <c r="C66" s="120">
        <v>37000</v>
      </c>
      <c r="D66" s="120">
        <v>37000</v>
      </c>
      <c r="E66" s="120">
        <v>29863.599999999999</v>
      </c>
      <c r="F66" s="120">
        <f t="shared" si="6"/>
        <v>143.91825888573661</v>
      </c>
      <c r="G66" s="120">
        <f t="shared" si="7"/>
        <v>80.712432432432422</v>
      </c>
    </row>
    <row r="67" spans="1:7" x14ac:dyDescent="0.2">
      <c r="A67" s="119" t="s">
        <v>25</v>
      </c>
      <c r="B67" s="120">
        <v>269.24</v>
      </c>
      <c r="C67" s="120">
        <v>1545</v>
      </c>
      <c r="D67" s="120">
        <v>1545</v>
      </c>
      <c r="E67" s="120">
        <v>7118.03</v>
      </c>
      <c r="F67" s="120">
        <f t="shared" si="6"/>
        <v>2643.7490714604069</v>
      </c>
      <c r="G67" s="120">
        <f t="shared" si="7"/>
        <v>460.71391585760517</v>
      </c>
    </row>
    <row r="68" spans="1:7" x14ac:dyDescent="0.2">
      <c r="A68" s="119" t="s">
        <v>110</v>
      </c>
      <c r="B68" s="120">
        <v>80</v>
      </c>
      <c r="C68" s="120">
        <v>1045</v>
      </c>
      <c r="D68" s="120">
        <v>1045</v>
      </c>
      <c r="E68" s="120">
        <v>6285.4</v>
      </c>
      <c r="F68" s="120">
        <f t="shared" si="6"/>
        <v>7856.75</v>
      </c>
      <c r="G68" s="120">
        <f t="shared" si="7"/>
        <v>601.47368421052624</v>
      </c>
    </row>
    <row r="69" spans="1:7" x14ac:dyDescent="0.2">
      <c r="A69" s="119" t="s">
        <v>111</v>
      </c>
      <c r="B69" s="120">
        <v>189.24</v>
      </c>
      <c r="C69" s="120">
        <v>500</v>
      </c>
      <c r="D69" s="120">
        <v>500</v>
      </c>
      <c r="E69" s="120">
        <v>832.63</v>
      </c>
      <c r="F69" s="120">
        <f t="shared" si="6"/>
        <v>439.98626083280487</v>
      </c>
      <c r="G69" s="120">
        <f t="shared" si="7"/>
        <v>166.52600000000001</v>
      </c>
    </row>
    <row r="70" spans="1:7" x14ac:dyDescent="0.2">
      <c r="A70" s="119" t="s">
        <v>77</v>
      </c>
      <c r="B70" s="120">
        <v>207</v>
      </c>
      <c r="C70" s="120">
        <v>300</v>
      </c>
      <c r="D70" s="120">
        <v>300</v>
      </c>
      <c r="E70" s="120">
        <v>189</v>
      </c>
      <c r="F70" s="120">
        <f t="shared" si="6"/>
        <v>91.304347826086953</v>
      </c>
      <c r="G70" s="120">
        <f t="shared" si="7"/>
        <v>63</v>
      </c>
    </row>
    <row r="71" spans="1:7" x14ac:dyDescent="0.2">
      <c r="A71" s="119" t="s">
        <v>158</v>
      </c>
      <c r="B71" s="120">
        <v>207</v>
      </c>
      <c r="C71" s="120">
        <v>300</v>
      </c>
      <c r="D71" s="120">
        <v>300</v>
      </c>
      <c r="E71" s="120">
        <v>189</v>
      </c>
      <c r="F71" s="120">
        <f t="shared" si="6"/>
        <v>91.304347826086953</v>
      </c>
      <c r="G71" s="120">
        <f t="shared" si="7"/>
        <v>63</v>
      </c>
    </row>
    <row r="72" spans="1:7" x14ac:dyDescent="0.2">
      <c r="A72" s="119" t="s">
        <v>26</v>
      </c>
      <c r="B72" s="120">
        <v>111523.69</v>
      </c>
      <c r="C72" s="120">
        <v>349960</v>
      </c>
      <c r="D72" s="120">
        <v>349960</v>
      </c>
      <c r="E72" s="120">
        <v>108625.97</v>
      </c>
      <c r="F72" s="120">
        <f t="shared" si="6"/>
        <v>97.401700033418905</v>
      </c>
      <c r="G72" s="120">
        <f t="shared" si="7"/>
        <v>31.039538804434791</v>
      </c>
    </row>
    <row r="73" spans="1:7" x14ac:dyDescent="0.2">
      <c r="A73" s="119" t="s">
        <v>27</v>
      </c>
      <c r="B73" s="120">
        <v>15577.02</v>
      </c>
      <c r="C73" s="120">
        <v>20600</v>
      </c>
      <c r="D73" s="120">
        <v>20600</v>
      </c>
      <c r="E73" s="120">
        <v>12598.42</v>
      </c>
      <c r="F73" s="120">
        <f t="shared" si="6"/>
        <v>80.878242436614954</v>
      </c>
      <c r="G73" s="120">
        <f t="shared" si="7"/>
        <v>61.157378640776692</v>
      </c>
    </row>
    <row r="74" spans="1:7" x14ac:dyDescent="0.2">
      <c r="A74" s="119" t="s">
        <v>112</v>
      </c>
      <c r="B74" s="120">
        <v>6297.94</v>
      </c>
      <c r="C74" s="120">
        <v>9000</v>
      </c>
      <c r="D74" s="120">
        <v>9000</v>
      </c>
      <c r="E74" s="120">
        <v>3611.03</v>
      </c>
      <c r="F74" s="120">
        <f t="shared" si="6"/>
        <v>57.33668469372526</v>
      </c>
      <c r="G74" s="120">
        <f t="shared" si="7"/>
        <v>40.122555555555557</v>
      </c>
    </row>
    <row r="75" spans="1:7" x14ac:dyDescent="0.2">
      <c r="A75" s="119" t="s">
        <v>113</v>
      </c>
      <c r="B75" s="120">
        <v>2942.2</v>
      </c>
      <c r="C75" s="120">
        <v>1650</v>
      </c>
      <c r="D75" s="120">
        <v>1650</v>
      </c>
      <c r="E75" s="120">
        <v>1971.12</v>
      </c>
      <c r="F75" s="120">
        <f t="shared" si="6"/>
        <v>66.994765821494113</v>
      </c>
      <c r="G75" s="120">
        <f t="shared" si="7"/>
        <v>119.46181818181817</v>
      </c>
    </row>
    <row r="76" spans="1:7" x14ac:dyDescent="0.2">
      <c r="A76" s="119" t="s">
        <v>114</v>
      </c>
      <c r="B76" s="120">
        <v>1956.68</v>
      </c>
      <c r="C76" s="120">
        <v>3200</v>
      </c>
      <c r="D76" s="120">
        <v>3200</v>
      </c>
      <c r="E76" s="120">
        <v>2028.21</v>
      </c>
      <c r="F76" s="120">
        <f t="shared" si="6"/>
        <v>103.65568207371669</v>
      </c>
      <c r="G76" s="120">
        <f t="shared" si="7"/>
        <v>63.381562500000001</v>
      </c>
    </row>
    <row r="77" spans="1:7" x14ac:dyDescent="0.2">
      <c r="A77" s="119" t="s">
        <v>115</v>
      </c>
      <c r="B77" s="120">
        <v>3022.04</v>
      </c>
      <c r="C77" s="120">
        <v>5000</v>
      </c>
      <c r="D77" s="120">
        <v>5000</v>
      </c>
      <c r="E77" s="120">
        <v>2918.32</v>
      </c>
      <c r="F77" s="120">
        <f t="shared" si="6"/>
        <v>96.567881298725368</v>
      </c>
      <c r="G77" s="120">
        <f t="shared" si="7"/>
        <v>58.366400000000006</v>
      </c>
    </row>
    <row r="78" spans="1:7" x14ac:dyDescent="0.2">
      <c r="A78" s="119" t="s">
        <v>116</v>
      </c>
      <c r="B78" s="120">
        <v>1358.16</v>
      </c>
      <c r="C78" s="120">
        <v>1750</v>
      </c>
      <c r="D78" s="120">
        <v>1750</v>
      </c>
      <c r="E78" s="120">
        <v>2069.7399999999998</v>
      </c>
      <c r="F78" s="120">
        <f t="shared" si="6"/>
        <v>152.39294339400362</v>
      </c>
      <c r="G78" s="120">
        <f t="shared" si="7"/>
        <v>118.27085714285712</v>
      </c>
    </row>
    <row r="79" spans="1:7" x14ac:dyDescent="0.2">
      <c r="A79" s="119" t="s">
        <v>28</v>
      </c>
      <c r="B79" s="120">
        <v>79533.83</v>
      </c>
      <c r="C79" s="120">
        <v>280510</v>
      </c>
      <c r="D79" s="120">
        <v>280510</v>
      </c>
      <c r="E79" s="120">
        <v>71570.03</v>
      </c>
      <c r="F79" s="120">
        <f t="shared" si="6"/>
        <v>89.986902428815512</v>
      </c>
      <c r="G79" s="120">
        <f t="shared" si="7"/>
        <v>25.514252611315101</v>
      </c>
    </row>
    <row r="80" spans="1:7" x14ac:dyDescent="0.2">
      <c r="A80" s="119" t="s">
        <v>159</v>
      </c>
      <c r="B80" s="120">
        <v>79360</v>
      </c>
      <c r="C80" s="120">
        <v>280310</v>
      </c>
      <c r="D80" s="120">
        <v>280310</v>
      </c>
      <c r="E80" s="120">
        <v>71570.03</v>
      </c>
      <c r="F80" s="120">
        <f t="shared" si="6"/>
        <v>90.184009576612894</v>
      </c>
      <c r="G80" s="120">
        <f t="shared" si="7"/>
        <v>25.532456922692731</v>
      </c>
    </row>
    <row r="81" spans="1:7" x14ac:dyDescent="0.2">
      <c r="A81" s="119" t="s">
        <v>117</v>
      </c>
      <c r="B81" s="120">
        <v>173.83</v>
      </c>
      <c r="C81" s="120">
        <v>200</v>
      </c>
      <c r="D81" s="120">
        <v>200</v>
      </c>
      <c r="E81" s="122"/>
      <c r="F81" s="120">
        <f t="shared" si="6"/>
        <v>0</v>
      </c>
      <c r="G81" s="120">
        <f t="shared" si="7"/>
        <v>0</v>
      </c>
    </row>
    <row r="82" spans="1:7" x14ac:dyDescent="0.2">
      <c r="A82" s="119" t="s">
        <v>29</v>
      </c>
      <c r="B82" s="120">
        <v>12783.4</v>
      </c>
      <c r="C82" s="120">
        <v>36500</v>
      </c>
      <c r="D82" s="120">
        <v>36500</v>
      </c>
      <c r="E82" s="120">
        <v>18816.560000000001</v>
      </c>
      <c r="F82" s="120">
        <f t="shared" si="6"/>
        <v>147.19526886430842</v>
      </c>
      <c r="G82" s="120">
        <f t="shared" si="7"/>
        <v>51.55221917808219</v>
      </c>
    </row>
    <row r="83" spans="1:7" x14ac:dyDescent="0.2">
      <c r="A83" s="119" t="s">
        <v>118</v>
      </c>
      <c r="B83" s="120">
        <v>6805.35</v>
      </c>
      <c r="C83" s="120">
        <v>13700</v>
      </c>
      <c r="D83" s="120">
        <v>13700</v>
      </c>
      <c r="E83" s="120">
        <v>8157.08</v>
      </c>
      <c r="F83" s="120">
        <f t="shared" si="6"/>
        <v>119.86275503831543</v>
      </c>
      <c r="G83" s="120">
        <f t="shared" si="7"/>
        <v>59.540729927007298</v>
      </c>
    </row>
    <row r="84" spans="1:7" x14ac:dyDescent="0.2">
      <c r="A84" s="119" t="s">
        <v>119</v>
      </c>
      <c r="B84" s="120">
        <v>22</v>
      </c>
      <c r="C84" s="120">
        <v>50</v>
      </c>
      <c r="D84" s="120">
        <v>50</v>
      </c>
      <c r="E84" s="120">
        <v>26.3</v>
      </c>
      <c r="F84" s="120">
        <f t="shared" si="6"/>
        <v>119.54545454545456</v>
      </c>
      <c r="G84" s="120">
        <f t="shared" si="7"/>
        <v>52.6</v>
      </c>
    </row>
    <row r="85" spans="1:7" x14ac:dyDescent="0.2">
      <c r="A85" s="119" t="s">
        <v>120</v>
      </c>
      <c r="B85" s="120">
        <v>5956.05</v>
      </c>
      <c r="C85" s="120">
        <v>22750</v>
      </c>
      <c r="D85" s="120">
        <v>22750</v>
      </c>
      <c r="E85" s="120">
        <v>10633.18</v>
      </c>
      <c r="F85" s="120">
        <f t="shared" si="6"/>
        <v>178.52737972313867</v>
      </c>
      <c r="G85" s="120">
        <f t="shared" si="7"/>
        <v>46.739252747252749</v>
      </c>
    </row>
    <row r="86" spans="1:7" x14ac:dyDescent="0.2">
      <c r="A86" s="119" t="s">
        <v>30</v>
      </c>
      <c r="B86" s="120">
        <v>2466.94</v>
      </c>
      <c r="C86" s="120">
        <v>8500</v>
      </c>
      <c r="D86" s="120">
        <v>8500</v>
      </c>
      <c r="E86" s="120">
        <v>2638</v>
      </c>
      <c r="F86" s="120">
        <f t="shared" si="6"/>
        <v>106.93409649201033</v>
      </c>
      <c r="G86" s="120">
        <f t="shared" si="7"/>
        <v>31.035294117647062</v>
      </c>
    </row>
    <row r="87" spans="1:7" x14ac:dyDescent="0.2">
      <c r="A87" s="119" t="s">
        <v>121</v>
      </c>
      <c r="B87" s="120">
        <v>2055.33</v>
      </c>
      <c r="C87" s="120">
        <v>6500</v>
      </c>
      <c r="D87" s="120">
        <v>6500</v>
      </c>
      <c r="E87" s="120">
        <v>2187.4</v>
      </c>
      <c r="F87" s="120">
        <f t="shared" si="6"/>
        <v>106.42573212087598</v>
      </c>
      <c r="G87" s="120">
        <f t="shared" si="7"/>
        <v>33.652307692307694</v>
      </c>
    </row>
    <row r="88" spans="1:7" x14ac:dyDescent="0.2">
      <c r="A88" s="119" t="s">
        <v>122</v>
      </c>
      <c r="B88" s="120">
        <v>411.61</v>
      </c>
      <c r="C88" s="120">
        <v>2000</v>
      </c>
      <c r="D88" s="120">
        <v>2000</v>
      </c>
      <c r="E88" s="120">
        <v>450.6</v>
      </c>
      <c r="F88" s="120">
        <f t="shared" si="6"/>
        <v>109.47255897572946</v>
      </c>
      <c r="G88" s="120">
        <f t="shared" si="7"/>
        <v>22.53</v>
      </c>
    </row>
    <row r="89" spans="1:7" x14ac:dyDescent="0.2">
      <c r="A89" s="119" t="s">
        <v>31</v>
      </c>
      <c r="B89" s="122"/>
      <c r="C89" s="120">
        <v>2200</v>
      </c>
      <c r="D89" s="120">
        <v>2200</v>
      </c>
      <c r="E89" s="120">
        <v>1804.71</v>
      </c>
      <c r="F89" s="120" t="s">
        <v>240</v>
      </c>
      <c r="G89" s="120">
        <f t="shared" si="7"/>
        <v>82.032272727272726</v>
      </c>
    </row>
    <row r="90" spans="1:7" x14ac:dyDescent="0.2">
      <c r="A90" s="119" t="s">
        <v>123</v>
      </c>
      <c r="B90" s="122"/>
      <c r="C90" s="120">
        <v>2200</v>
      </c>
      <c r="D90" s="120">
        <v>2200</v>
      </c>
      <c r="E90" s="120">
        <v>1804.71</v>
      </c>
      <c r="F90" s="120" t="s">
        <v>240</v>
      </c>
      <c r="G90" s="120">
        <f t="shared" si="7"/>
        <v>82.032272727272726</v>
      </c>
    </row>
    <row r="91" spans="1:7" x14ac:dyDescent="0.2">
      <c r="A91" s="119" t="s">
        <v>32</v>
      </c>
      <c r="B91" s="120">
        <v>1162.5</v>
      </c>
      <c r="C91" s="120">
        <v>1650</v>
      </c>
      <c r="D91" s="120">
        <v>1650</v>
      </c>
      <c r="E91" s="120">
        <v>1198.25</v>
      </c>
      <c r="F91" s="120">
        <f t="shared" si="6"/>
        <v>103.0752688172043</v>
      </c>
      <c r="G91" s="120">
        <f t="shared" si="7"/>
        <v>72.621212121212125</v>
      </c>
    </row>
    <row r="92" spans="1:7" x14ac:dyDescent="0.2">
      <c r="A92" s="119" t="s">
        <v>124</v>
      </c>
      <c r="B92" s="120">
        <v>1162.5</v>
      </c>
      <c r="C92" s="120">
        <v>1650</v>
      </c>
      <c r="D92" s="120">
        <v>1650</v>
      </c>
      <c r="E92" s="120">
        <v>1198.25</v>
      </c>
      <c r="F92" s="120">
        <f t="shared" si="6"/>
        <v>103.0752688172043</v>
      </c>
      <c r="G92" s="120">
        <f t="shared" si="7"/>
        <v>72.621212121212125</v>
      </c>
    </row>
    <row r="93" spans="1:7" x14ac:dyDescent="0.2">
      <c r="A93" s="119" t="s">
        <v>33</v>
      </c>
      <c r="B93" s="120">
        <v>72758.05</v>
      </c>
      <c r="C93" s="120">
        <v>118545</v>
      </c>
      <c r="D93" s="120">
        <v>181421</v>
      </c>
      <c r="E93" s="120">
        <v>65430.66</v>
      </c>
      <c r="F93" s="120">
        <f t="shared" si="6"/>
        <v>89.929100628727682</v>
      </c>
      <c r="G93" s="120">
        <f t="shared" si="7"/>
        <v>36.06564840894935</v>
      </c>
    </row>
    <row r="94" spans="1:7" x14ac:dyDescent="0.2">
      <c r="A94" s="119" t="s">
        <v>34</v>
      </c>
      <c r="B94" s="120">
        <v>2480.62</v>
      </c>
      <c r="C94" s="120">
        <v>5250</v>
      </c>
      <c r="D94" s="120">
        <v>5250</v>
      </c>
      <c r="E94" s="120">
        <v>3175.26</v>
      </c>
      <c r="F94" s="120">
        <f t="shared" si="6"/>
        <v>128.00267675016732</v>
      </c>
      <c r="G94" s="120">
        <f t="shared" si="7"/>
        <v>60.481142857142864</v>
      </c>
    </row>
    <row r="95" spans="1:7" x14ac:dyDescent="0.2">
      <c r="A95" s="119" t="s">
        <v>125</v>
      </c>
      <c r="B95" s="120">
        <v>2035.92</v>
      </c>
      <c r="C95" s="120">
        <v>4000</v>
      </c>
      <c r="D95" s="120">
        <v>4000</v>
      </c>
      <c r="E95" s="120">
        <v>2121.83</v>
      </c>
      <c r="F95" s="120">
        <f t="shared" si="6"/>
        <v>104.21971393767929</v>
      </c>
      <c r="G95" s="120">
        <f t="shared" si="7"/>
        <v>53.045750000000005</v>
      </c>
    </row>
    <row r="96" spans="1:7" x14ac:dyDescent="0.2">
      <c r="A96" s="119" t="s">
        <v>126</v>
      </c>
      <c r="B96" s="120">
        <v>444.7</v>
      </c>
      <c r="C96" s="120">
        <v>750</v>
      </c>
      <c r="D96" s="120">
        <v>750</v>
      </c>
      <c r="E96" s="120">
        <v>505.43</v>
      </c>
      <c r="F96" s="120">
        <f t="shared" si="6"/>
        <v>113.65639757139645</v>
      </c>
      <c r="G96" s="120">
        <f t="shared" si="7"/>
        <v>67.390666666666661</v>
      </c>
    </row>
    <row r="97" spans="1:7" x14ac:dyDescent="0.2">
      <c r="A97" s="119" t="s">
        <v>167</v>
      </c>
      <c r="B97" s="122"/>
      <c r="C97" s="120">
        <v>500</v>
      </c>
      <c r="D97" s="120">
        <v>500</v>
      </c>
      <c r="E97" s="120">
        <v>548</v>
      </c>
      <c r="F97" s="120" t="s">
        <v>240</v>
      </c>
      <c r="G97" s="120">
        <f t="shared" si="7"/>
        <v>109.60000000000001</v>
      </c>
    </row>
    <row r="98" spans="1:7" x14ac:dyDescent="0.2">
      <c r="A98" s="119" t="s">
        <v>35</v>
      </c>
      <c r="B98" s="120">
        <v>27747.119999999999</v>
      </c>
      <c r="C98" s="120">
        <v>39260</v>
      </c>
      <c r="D98" s="120">
        <v>102136</v>
      </c>
      <c r="E98" s="120">
        <v>16196.18</v>
      </c>
      <c r="F98" s="120">
        <f t="shared" si="6"/>
        <v>58.370670541663429</v>
      </c>
      <c r="G98" s="120">
        <f t="shared" si="7"/>
        <v>15.857464557061174</v>
      </c>
    </row>
    <row r="99" spans="1:7" x14ac:dyDescent="0.2">
      <c r="A99" s="119" t="s">
        <v>127</v>
      </c>
      <c r="B99" s="120">
        <v>13241.73</v>
      </c>
      <c r="C99" s="120">
        <v>8500</v>
      </c>
      <c r="D99" s="120">
        <v>71376</v>
      </c>
      <c r="E99" s="120">
        <v>750</v>
      </c>
      <c r="F99" s="120">
        <f t="shared" si="6"/>
        <v>5.6639124948175201</v>
      </c>
      <c r="G99" s="120">
        <f t="shared" si="7"/>
        <v>1.050773369199731</v>
      </c>
    </row>
    <row r="100" spans="1:7" x14ac:dyDescent="0.2">
      <c r="A100" s="119" t="s">
        <v>128</v>
      </c>
      <c r="B100" s="120">
        <v>14130.39</v>
      </c>
      <c r="C100" s="120">
        <v>30260</v>
      </c>
      <c r="D100" s="120">
        <v>30260</v>
      </c>
      <c r="E100" s="120">
        <v>15446.18</v>
      </c>
      <c r="F100" s="120">
        <f t="shared" si="6"/>
        <v>109.31177412654569</v>
      </c>
      <c r="G100" s="120">
        <f t="shared" si="7"/>
        <v>51.044877726371453</v>
      </c>
    </row>
    <row r="101" spans="1:7" x14ac:dyDescent="0.2">
      <c r="A101" s="119" t="s">
        <v>129</v>
      </c>
      <c r="B101" s="120">
        <v>375</v>
      </c>
      <c r="C101" s="120">
        <v>500</v>
      </c>
      <c r="D101" s="120">
        <v>500</v>
      </c>
      <c r="E101" s="122"/>
      <c r="F101" s="120">
        <f t="shared" si="6"/>
        <v>0</v>
      </c>
      <c r="G101" s="120">
        <f t="shared" si="7"/>
        <v>0</v>
      </c>
    </row>
    <row r="102" spans="1:7" x14ac:dyDescent="0.2">
      <c r="A102" s="119" t="s">
        <v>36</v>
      </c>
      <c r="B102" s="120">
        <v>248.85</v>
      </c>
      <c r="C102" s="120">
        <v>300</v>
      </c>
      <c r="D102" s="120">
        <v>300</v>
      </c>
      <c r="E102" s="122"/>
      <c r="F102" s="120">
        <f t="shared" si="6"/>
        <v>0</v>
      </c>
      <c r="G102" s="120">
        <f t="shared" si="7"/>
        <v>0</v>
      </c>
    </row>
    <row r="103" spans="1:7" x14ac:dyDescent="0.2">
      <c r="A103" s="119" t="s">
        <v>179</v>
      </c>
      <c r="B103" s="120">
        <v>248.85</v>
      </c>
      <c r="C103" s="120">
        <v>300</v>
      </c>
      <c r="D103" s="120">
        <v>300</v>
      </c>
      <c r="E103" s="122"/>
      <c r="F103" s="120">
        <f t="shared" si="6"/>
        <v>0</v>
      </c>
      <c r="G103" s="120">
        <f t="shared" si="7"/>
        <v>0</v>
      </c>
    </row>
    <row r="104" spans="1:7" x14ac:dyDescent="0.2">
      <c r="A104" s="119" t="s">
        <v>37</v>
      </c>
      <c r="B104" s="120">
        <v>14302.02</v>
      </c>
      <c r="C104" s="120">
        <v>22030</v>
      </c>
      <c r="D104" s="120">
        <v>22030</v>
      </c>
      <c r="E104" s="120">
        <v>14079.16</v>
      </c>
      <c r="F104" s="120">
        <f t="shared" si="6"/>
        <v>98.441758576760492</v>
      </c>
      <c r="G104" s="120">
        <f t="shared" si="7"/>
        <v>63.909033136631862</v>
      </c>
    </row>
    <row r="105" spans="1:7" x14ac:dyDescent="0.2">
      <c r="A105" s="119" t="s">
        <v>130</v>
      </c>
      <c r="B105" s="120">
        <v>1975.49</v>
      </c>
      <c r="C105" s="120">
        <v>4000</v>
      </c>
      <c r="D105" s="120">
        <v>4000</v>
      </c>
      <c r="E105" s="120">
        <v>1581.44</v>
      </c>
      <c r="F105" s="120">
        <f t="shared" si="6"/>
        <v>80.053050129335006</v>
      </c>
      <c r="G105" s="120">
        <f t="shared" si="7"/>
        <v>39.536000000000001</v>
      </c>
    </row>
    <row r="106" spans="1:7" x14ac:dyDescent="0.2">
      <c r="A106" s="119" t="s">
        <v>131</v>
      </c>
      <c r="B106" s="120">
        <v>2444.38</v>
      </c>
      <c r="C106" s="120">
        <v>5800</v>
      </c>
      <c r="D106" s="120">
        <v>5800</v>
      </c>
      <c r="E106" s="120">
        <v>2428.0700000000002</v>
      </c>
      <c r="F106" s="120">
        <f t="shared" si="6"/>
        <v>99.332755136271771</v>
      </c>
      <c r="G106" s="120">
        <f t="shared" si="7"/>
        <v>41.863275862068967</v>
      </c>
    </row>
    <row r="107" spans="1:7" x14ac:dyDescent="0.2">
      <c r="A107" s="119" t="s">
        <v>132</v>
      </c>
      <c r="B107" s="120">
        <v>748.75</v>
      </c>
      <c r="C107" s="120">
        <v>1500</v>
      </c>
      <c r="D107" s="120">
        <v>1500</v>
      </c>
      <c r="E107" s="120">
        <v>936.25</v>
      </c>
      <c r="F107" s="120">
        <f t="shared" si="6"/>
        <v>125.04173622704509</v>
      </c>
      <c r="G107" s="120">
        <f t="shared" si="7"/>
        <v>62.416666666666664</v>
      </c>
    </row>
    <row r="108" spans="1:7" x14ac:dyDescent="0.2">
      <c r="A108" s="119" t="s">
        <v>133</v>
      </c>
      <c r="B108" s="120">
        <v>2407.77</v>
      </c>
      <c r="C108" s="120">
        <v>4000</v>
      </c>
      <c r="D108" s="120">
        <v>4000</v>
      </c>
      <c r="E108" s="120">
        <v>2407.77</v>
      </c>
      <c r="F108" s="120">
        <f t="shared" si="6"/>
        <v>100</v>
      </c>
      <c r="G108" s="120">
        <f t="shared" si="7"/>
        <v>60.194250000000004</v>
      </c>
    </row>
    <row r="109" spans="1:7" x14ac:dyDescent="0.2">
      <c r="A109" s="119" t="s">
        <v>134</v>
      </c>
      <c r="B109" s="120">
        <v>6725.63</v>
      </c>
      <c r="C109" s="120">
        <v>6730</v>
      </c>
      <c r="D109" s="120">
        <v>6730</v>
      </c>
      <c r="E109" s="120">
        <v>6725.63</v>
      </c>
      <c r="F109" s="120">
        <f t="shared" ref="F109:F166" si="8">SUM(E109/B109)*100</f>
        <v>100</v>
      </c>
      <c r="G109" s="120">
        <f t="shared" ref="G109:G166" si="9">SUM(E109/D109)*100</f>
        <v>99.935066864784545</v>
      </c>
    </row>
    <row r="110" spans="1:7" x14ac:dyDescent="0.2">
      <c r="A110" s="119" t="s">
        <v>218</v>
      </c>
      <c r="B110" s="122"/>
      <c r="C110" s="120">
        <v>1000</v>
      </c>
      <c r="D110" s="120">
        <v>1000</v>
      </c>
      <c r="E110" s="122"/>
      <c r="F110" s="120" t="s">
        <v>240</v>
      </c>
      <c r="G110" s="120">
        <f t="shared" si="9"/>
        <v>0</v>
      </c>
    </row>
    <row r="111" spans="1:7" x14ac:dyDescent="0.2">
      <c r="A111" s="119" t="s">
        <v>213</v>
      </c>
      <c r="B111" s="122"/>
      <c r="C111" s="120">
        <v>1000</v>
      </c>
      <c r="D111" s="120">
        <v>1000</v>
      </c>
      <c r="E111" s="122"/>
      <c r="F111" s="120" t="s">
        <v>240</v>
      </c>
      <c r="G111" s="120">
        <f t="shared" si="9"/>
        <v>0</v>
      </c>
    </row>
    <row r="112" spans="1:7" x14ac:dyDescent="0.2">
      <c r="A112" s="119" t="s">
        <v>38</v>
      </c>
      <c r="B112" s="120">
        <v>6336.15</v>
      </c>
      <c r="C112" s="120">
        <v>15300</v>
      </c>
      <c r="D112" s="120">
        <v>15300</v>
      </c>
      <c r="E112" s="120">
        <v>8869.58</v>
      </c>
      <c r="F112" s="120">
        <f t="shared" si="8"/>
        <v>139.98374407171548</v>
      </c>
      <c r="G112" s="120">
        <f t="shared" si="9"/>
        <v>57.971111111111107</v>
      </c>
    </row>
    <row r="113" spans="1:7" x14ac:dyDescent="0.2">
      <c r="A113" s="119" t="s">
        <v>135</v>
      </c>
      <c r="B113" s="120">
        <v>5789.65</v>
      </c>
      <c r="C113" s="120">
        <v>14800</v>
      </c>
      <c r="D113" s="120">
        <v>14800</v>
      </c>
      <c r="E113" s="120">
        <v>8144.58</v>
      </c>
      <c r="F113" s="120">
        <f t="shared" si="8"/>
        <v>140.67482490305977</v>
      </c>
      <c r="G113" s="120">
        <f t="shared" si="9"/>
        <v>55.030945945945945</v>
      </c>
    </row>
    <row r="114" spans="1:7" x14ac:dyDescent="0.2">
      <c r="A114" s="119" t="s">
        <v>160</v>
      </c>
      <c r="B114" s="120">
        <v>546.5</v>
      </c>
      <c r="C114" s="120">
        <v>500</v>
      </c>
      <c r="D114" s="120">
        <v>500</v>
      </c>
      <c r="E114" s="120">
        <v>725</v>
      </c>
      <c r="F114" s="120">
        <f t="shared" si="8"/>
        <v>132.66239707227814</v>
      </c>
      <c r="G114" s="120">
        <f t="shared" si="9"/>
        <v>145</v>
      </c>
    </row>
    <row r="115" spans="1:7" x14ac:dyDescent="0.2">
      <c r="A115" s="119" t="s">
        <v>39</v>
      </c>
      <c r="B115" s="120">
        <v>7332.92</v>
      </c>
      <c r="C115" s="120">
        <v>9305</v>
      </c>
      <c r="D115" s="120">
        <v>9305</v>
      </c>
      <c r="E115" s="120">
        <v>6984.37</v>
      </c>
      <c r="F115" s="120">
        <f t="shared" si="8"/>
        <v>95.246777545643482</v>
      </c>
      <c r="G115" s="120">
        <f t="shared" si="9"/>
        <v>75.060397635679749</v>
      </c>
    </row>
    <row r="116" spans="1:7" x14ac:dyDescent="0.2">
      <c r="A116" s="119" t="s">
        <v>180</v>
      </c>
      <c r="B116" s="120">
        <v>304.32</v>
      </c>
      <c r="C116" s="120">
        <v>305</v>
      </c>
      <c r="D116" s="120">
        <v>305</v>
      </c>
      <c r="E116" s="120">
        <v>264.93</v>
      </c>
      <c r="F116" s="120">
        <f t="shared" si="8"/>
        <v>87.056388012618299</v>
      </c>
      <c r="G116" s="120">
        <f t="shared" si="9"/>
        <v>86.862295081967204</v>
      </c>
    </row>
    <row r="117" spans="1:7" x14ac:dyDescent="0.2">
      <c r="A117" s="119" t="s">
        <v>166</v>
      </c>
      <c r="B117" s="120">
        <v>6439.54</v>
      </c>
      <c r="C117" s="120">
        <v>8800</v>
      </c>
      <c r="D117" s="120">
        <v>8800</v>
      </c>
      <c r="E117" s="120">
        <v>4661.9399999999996</v>
      </c>
      <c r="F117" s="120">
        <f t="shared" si="8"/>
        <v>72.395543781077521</v>
      </c>
      <c r="G117" s="120">
        <f t="shared" si="9"/>
        <v>52.976590909090902</v>
      </c>
    </row>
    <row r="118" spans="1:7" x14ac:dyDescent="0.2">
      <c r="A118" s="119" t="s">
        <v>183</v>
      </c>
      <c r="B118" s="120">
        <v>436.56</v>
      </c>
      <c r="C118" s="122"/>
      <c r="D118" s="122"/>
      <c r="E118" s="120">
        <v>312.5</v>
      </c>
      <c r="F118" s="120">
        <f t="shared" si="8"/>
        <v>71.582371266263507</v>
      </c>
      <c r="G118" s="120" t="s">
        <v>240</v>
      </c>
    </row>
    <row r="119" spans="1:7" x14ac:dyDescent="0.2">
      <c r="A119" s="119" t="s">
        <v>136</v>
      </c>
      <c r="B119" s="120">
        <v>152.5</v>
      </c>
      <c r="C119" s="120">
        <v>200</v>
      </c>
      <c r="D119" s="120">
        <v>200</v>
      </c>
      <c r="E119" s="120">
        <v>1745</v>
      </c>
      <c r="F119" s="120">
        <f t="shared" si="8"/>
        <v>1144.2622950819673</v>
      </c>
      <c r="G119" s="120">
        <f t="shared" si="9"/>
        <v>872.5</v>
      </c>
    </row>
    <row r="120" spans="1:7" x14ac:dyDescent="0.2">
      <c r="A120" s="119" t="s">
        <v>40</v>
      </c>
      <c r="B120" s="120">
        <v>3093.11</v>
      </c>
      <c r="C120" s="120">
        <v>4300</v>
      </c>
      <c r="D120" s="120">
        <v>4300</v>
      </c>
      <c r="E120" s="120">
        <v>2936.11</v>
      </c>
      <c r="F120" s="120">
        <f t="shared" si="8"/>
        <v>94.924202501689237</v>
      </c>
      <c r="G120" s="120">
        <f t="shared" si="9"/>
        <v>68.281627906976752</v>
      </c>
    </row>
    <row r="121" spans="1:7" x14ac:dyDescent="0.2">
      <c r="A121" s="119" t="s">
        <v>137</v>
      </c>
      <c r="B121" s="120">
        <v>2649.84</v>
      </c>
      <c r="C121" s="120">
        <v>3800</v>
      </c>
      <c r="D121" s="120">
        <v>3800</v>
      </c>
      <c r="E121" s="120">
        <v>2648.18</v>
      </c>
      <c r="F121" s="120">
        <f t="shared" si="8"/>
        <v>99.937354708208787</v>
      </c>
      <c r="G121" s="120">
        <f t="shared" si="9"/>
        <v>69.688947368421054</v>
      </c>
    </row>
    <row r="122" spans="1:7" x14ac:dyDescent="0.2">
      <c r="A122" s="119" t="s">
        <v>138</v>
      </c>
      <c r="B122" s="120">
        <v>443.27</v>
      </c>
      <c r="C122" s="120">
        <v>500</v>
      </c>
      <c r="D122" s="120">
        <v>500</v>
      </c>
      <c r="E122" s="120">
        <v>287.93</v>
      </c>
      <c r="F122" s="120">
        <f t="shared" si="8"/>
        <v>64.955895955061251</v>
      </c>
      <c r="G122" s="120">
        <f t="shared" si="9"/>
        <v>57.586000000000006</v>
      </c>
    </row>
    <row r="123" spans="1:7" x14ac:dyDescent="0.2">
      <c r="A123" s="119" t="s">
        <v>41</v>
      </c>
      <c r="B123" s="120">
        <v>11217.26</v>
      </c>
      <c r="C123" s="120">
        <v>21800</v>
      </c>
      <c r="D123" s="120">
        <v>21800</v>
      </c>
      <c r="E123" s="120">
        <v>13190</v>
      </c>
      <c r="F123" s="120">
        <f t="shared" si="8"/>
        <v>117.58664771967486</v>
      </c>
      <c r="G123" s="120">
        <f t="shared" si="9"/>
        <v>60.504587155963307</v>
      </c>
    </row>
    <row r="124" spans="1:7" x14ac:dyDescent="0.2">
      <c r="A124" s="119" t="s">
        <v>139</v>
      </c>
      <c r="B124" s="120">
        <v>1087.19</v>
      </c>
      <c r="C124" s="120">
        <v>1100</v>
      </c>
      <c r="D124" s="120">
        <v>1100</v>
      </c>
      <c r="E124" s="120">
        <v>800</v>
      </c>
      <c r="F124" s="120">
        <f t="shared" si="8"/>
        <v>73.584194115104069</v>
      </c>
      <c r="G124" s="120">
        <f t="shared" si="9"/>
        <v>72.727272727272734</v>
      </c>
    </row>
    <row r="125" spans="1:7" x14ac:dyDescent="0.2">
      <c r="A125" s="119" t="s">
        <v>140</v>
      </c>
      <c r="B125" s="120">
        <v>10130.07</v>
      </c>
      <c r="C125" s="120">
        <v>20000</v>
      </c>
      <c r="D125" s="120">
        <v>20000</v>
      </c>
      <c r="E125" s="120">
        <v>12390</v>
      </c>
      <c r="F125" s="120">
        <f t="shared" si="8"/>
        <v>122.30912520841417</v>
      </c>
      <c r="G125" s="120">
        <f t="shared" si="9"/>
        <v>61.95</v>
      </c>
    </row>
    <row r="126" spans="1:7" x14ac:dyDescent="0.2">
      <c r="A126" s="119" t="s">
        <v>141</v>
      </c>
      <c r="B126" s="122"/>
      <c r="C126" s="120">
        <v>700</v>
      </c>
      <c r="D126" s="120">
        <v>700</v>
      </c>
      <c r="E126" s="122"/>
      <c r="F126" s="120" t="s">
        <v>240</v>
      </c>
      <c r="G126" s="120">
        <f t="shared" si="9"/>
        <v>0</v>
      </c>
    </row>
    <row r="127" spans="1:7" x14ac:dyDescent="0.2">
      <c r="A127" s="119" t="s">
        <v>42</v>
      </c>
      <c r="B127" s="120">
        <v>5828.69</v>
      </c>
      <c r="C127" s="120">
        <v>16470</v>
      </c>
      <c r="D127" s="120">
        <v>16470</v>
      </c>
      <c r="E127" s="120">
        <v>6729.18</v>
      </c>
      <c r="F127" s="120">
        <f t="shared" si="8"/>
        <v>115.44926904673265</v>
      </c>
      <c r="G127" s="120">
        <f t="shared" si="9"/>
        <v>40.857194899817848</v>
      </c>
    </row>
    <row r="128" spans="1:7" x14ac:dyDescent="0.2">
      <c r="A128" s="119" t="s">
        <v>43</v>
      </c>
      <c r="B128" s="122"/>
      <c r="C128" s="120">
        <v>3500</v>
      </c>
      <c r="D128" s="120">
        <v>3500</v>
      </c>
      <c r="E128" s="122"/>
      <c r="F128" s="120" t="s">
        <v>240</v>
      </c>
      <c r="G128" s="120">
        <f t="shared" si="9"/>
        <v>0</v>
      </c>
    </row>
    <row r="129" spans="1:7" x14ac:dyDescent="0.2">
      <c r="A129" s="119" t="s">
        <v>142</v>
      </c>
      <c r="B129" s="122"/>
      <c r="C129" s="120">
        <v>3500</v>
      </c>
      <c r="D129" s="120">
        <v>3500</v>
      </c>
      <c r="E129" s="122"/>
      <c r="F129" s="120" t="s">
        <v>240</v>
      </c>
      <c r="G129" s="120">
        <f t="shared" si="9"/>
        <v>0</v>
      </c>
    </row>
    <row r="130" spans="1:7" x14ac:dyDescent="0.2">
      <c r="A130" s="119" t="s">
        <v>143</v>
      </c>
      <c r="B130" s="120">
        <v>2828.32</v>
      </c>
      <c r="C130" s="120">
        <v>1700</v>
      </c>
      <c r="D130" s="120">
        <v>1700</v>
      </c>
      <c r="E130" s="120">
        <v>1210.32</v>
      </c>
      <c r="F130" s="120">
        <f t="shared" si="8"/>
        <v>42.792894721955079</v>
      </c>
      <c r="G130" s="120">
        <f t="shared" si="9"/>
        <v>71.195294117647052</v>
      </c>
    </row>
    <row r="131" spans="1:7" x14ac:dyDescent="0.2">
      <c r="A131" s="119" t="s">
        <v>144</v>
      </c>
      <c r="B131" s="120">
        <v>2828.32</v>
      </c>
      <c r="C131" s="120">
        <v>1700</v>
      </c>
      <c r="D131" s="120">
        <v>1700</v>
      </c>
      <c r="E131" s="120">
        <v>1210.32</v>
      </c>
      <c r="F131" s="120">
        <f t="shared" si="8"/>
        <v>42.792894721955079</v>
      </c>
      <c r="G131" s="120">
        <f t="shared" si="9"/>
        <v>71.195294117647052</v>
      </c>
    </row>
    <row r="132" spans="1:7" x14ac:dyDescent="0.2">
      <c r="A132" s="119" t="s">
        <v>145</v>
      </c>
      <c r="B132" s="120">
        <v>70</v>
      </c>
      <c r="C132" s="120">
        <v>70</v>
      </c>
      <c r="D132" s="120">
        <v>70</v>
      </c>
      <c r="E132" s="120">
        <v>70</v>
      </c>
      <c r="F132" s="120">
        <f t="shared" si="8"/>
        <v>100</v>
      </c>
      <c r="G132" s="120">
        <f t="shared" si="9"/>
        <v>100</v>
      </c>
    </row>
    <row r="133" spans="1:7" x14ac:dyDescent="0.2">
      <c r="A133" s="119" t="s">
        <v>146</v>
      </c>
      <c r="B133" s="120">
        <v>70</v>
      </c>
      <c r="C133" s="120">
        <v>70</v>
      </c>
      <c r="D133" s="120">
        <v>70</v>
      </c>
      <c r="E133" s="120">
        <v>70</v>
      </c>
      <c r="F133" s="120">
        <f t="shared" si="8"/>
        <v>100</v>
      </c>
      <c r="G133" s="120">
        <f t="shared" si="9"/>
        <v>100</v>
      </c>
    </row>
    <row r="134" spans="1:7" x14ac:dyDescent="0.2">
      <c r="A134" s="119" t="s">
        <v>44</v>
      </c>
      <c r="B134" s="120">
        <v>2416.59</v>
      </c>
      <c r="C134" s="120">
        <v>7700</v>
      </c>
      <c r="D134" s="120">
        <v>7700</v>
      </c>
      <c r="E134" s="120">
        <v>4352.59</v>
      </c>
      <c r="F134" s="120">
        <f t="shared" si="8"/>
        <v>180.1128863398425</v>
      </c>
      <c r="G134" s="120">
        <f t="shared" si="9"/>
        <v>56.527142857142856</v>
      </c>
    </row>
    <row r="135" spans="1:7" x14ac:dyDescent="0.2">
      <c r="A135" s="119" t="s">
        <v>105</v>
      </c>
      <c r="B135" s="120">
        <v>2250</v>
      </c>
      <c r="C135" s="120">
        <v>7500</v>
      </c>
      <c r="D135" s="120">
        <v>7500</v>
      </c>
      <c r="E135" s="120">
        <v>3780</v>
      </c>
      <c r="F135" s="120">
        <f t="shared" si="8"/>
        <v>168</v>
      </c>
      <c r="G135" s="120">
        <f t="shared" si="9"/>
        <v>50.4</v>
      </c>
    </row>
    <row r="136" spans="1:7" x14ac:dyDescent="0.2">
      <c r="A136" s="119" t="s">
        <v>147</v>
      </c>
      <c r="B136" s="120">
        <v>166.59</v>
      </c>
      <c r="C136" s="120">
        <v>200</v>
      </c>
      <c r="D136" s="120">
        <v>200</v>
      </c>
      <c r="E136" s="120">
        <v>572.59</v>
      </c>
      <c r="F136" s="120">
        <f t="shared" si="8"/>
        <v>343.71210756948199</v>
      </c>
      <c r="G136" s="120">
        <f t="shared" si="9"/>
        <v>286.29500000000002</v>
      </c>
    </row>
    <row r="137" spans="1:7" x14ac:dyDescent="0.2">
      <c r="A137" s="119" t="s">
        <v>45</v>
      </c>
      <c r="B137" s="120">
        <v>513.78</v>
      </c>
      <c r="C137" s="120">
        <v>3500</v>
      </c>
      <c r="D137" s="120">
        <v>3500</v>
      </c>
      <c r="E137" s="120">
        <v>1096.27</v>
      </c>
      <c r="F137" s="120">
        <f t="shared" si="8"/>
        <v>213.37342831562148</v>
      </c>
      <c r="G137" s="120">
        <f t="shared" si="9"/>
        <v>31.321999999999999</v>
      </c>
    </row>
    <row r="138" spans="1:7" x14ac:dyDescent="0.2">
      <c r="A138" s="119" t="s">
        <v>148</v>
      </c>
      <c r="B138" s="120">
        <v>513.78</v>
      </c>
      <c r="C138" s="120">
        <v>3500</v>
      </c>
      <c r="D138" s="120">
        <v>3500</v>
      </c>
      <c r="E138" s="120">
        <v>1096.27</v>
      </c>
      <c r="F138" s="120">
        <f t="shared" si="8"/>
        <v>213.37342831562148</v>
      </c>
      <c r="G138" s="120">
        <f t="shared" si="9"/>
        <v>31.321999999999999</v>
      </c>
    </row>
    <row r="139" spans="1:7" x14ac:dyDescent="0.2">
      <c r="A139" s="119" t="s">
        <v>46</v>
      </c>
      <c r="B139" s="120">
        <v>515.87</v>
      </c>
      <c r="C139" s="120">
        <v>1100</v>
      </c>
      <c r="D139" s="120">
        <v>1100</v>
      </c>
      <c r="E139" s="120">
        <v>528.05999999999995</v>
      </c>
      <c r="F139" s="120">
        <f t="shared" si="8"/>
        <v>102.36299842983696</v>
      </c>
      <c r="G139" s="120">
        <f t="shared" si="9"/>
        <v>48.00545454545454</v>
      </c>
    </row>
    <row r="140" spans="1:7" x14ac:dyDescent="0.2">
      <c r="A140" s="119" t="s">
        <v>47</v>
      </c>
      <c r="B140" s="120">
        <v>515.87</v>
      </c>
      <c r="C140" s="120">
        <v>1100</v>
      </c>
      <c r="D140" s="120">
        <v>1100</v>
      </c>
      <c r="E140" s="120">
        <v>528.05999999999995</v>
      </c>
      <c r="F140" s="120">
        <f t="shared" si="8"/>
        <v>102.36299842983696</v>
      </c>
      <c r="G140" s="120">
        <f t="shared" si="9"/>
        <v>48.00545454545454</v>
      </c>
    </row>
    <row r="141" spans="1:7" x14ac:dyDescent="0.2">
      <c r="A141" s="119" t="s">
        <v>48</v>
      </c>
      <c r="B141" s="120">
        <v>515.87</v>
      </c>
      <c r="C141" s="120">
        <v>1100</v>
      </c>
      <c r="D141" s="120">
        <v>1100</v>
      </c>
      <c r="E141" s="120">
        <v>528.05999999999995</v>
      </c>
      <c r="F141" s="120">
        <f t="shared" si="8"/>
        <v>102.36299842983696</v>
      </c>
      <c r="G141" s="120">
        <f t="shared" si="9"/>
        <v>48.00545454545454</v>
      </c>
    </row>
    <row r="142" spans="1:7" x14ac:dyDescent="0.2">
      <c r="A142" s="119" t="s">
        <v>149</v>
      </c>
      <c r="B142" s="120">
        <v>515.87</v>
      </c>
      <c r="C142" s="120">
        <v>1100</v>
      </c>
      <c r="D142" s="120">
        <v>1100</v>
      </c>
      <c r="E142" s="120">
        <v>528.05999999999995</v>
      </c>
      <c r="F142" s="120">
        <f t="shared" si="8"/>
        <v>102.36299842983696</v>
      </c>
      <c r="G142" s="120">
        <f t="shared" si="9"/>
        <v>48.00545454545454</v>
      </c>
    </row>
    <row r="143" spans="1:7" x14ac:dyDescent="0.2">
      <c r="A143" s="119" t="s">
        <v>49</v>
      </c>
      <c r="B143" s="120">
        <v>5719.66</v>
      </c>
      <c r="C143" s="120">
        <v>12000</v>
      </c>
      <c r="D143" s="120">
        <v>12000</v>
      </c>
      <c r="E143" s="120">
        <v>6984.81</v>
      </c>
      <c r="F143" s="120">
        <f t="shared" si="8"/>
        <v>122.11932177786792</v>
      </c>
      <c r="G143" s="120">
        <f t="shared" si="9"/>
        <v>58.206750000000007</v>
      </c>
    </row>
    <row r="144" spans="1:7" x14ac:dyDescent="0.2">
      <c r="A144" s="119" t="s">
        <v>50</v>
      </c>
      <c r="B144" s="120">
        <v>5719.66</v>
      </c>
      <c r="C144" s="120">
        <v>12000</v>
      </c>
      <c r="D144" s="120">
        <v>12000</v>
      </c>
      <c r="E144" s="120">
        <v>6984.81</v>
      </c>
      <c r="F144" s="120">
        <f t="shared" si="8"/>
        <v>122.11932177786792</v>
      </c>
      <c r="G144" s="120">
        <f t="shared" si="9"/>
        <v>58.206750000000007</v>
      </c>
    </row>
    <row r="145" spans="1:7" x14ac:dyDescent="0.2">
      <c r="A145" s="119" t="s">
        <v>153</v>
      </c>
      <c r="B145" s="120">
        <v>4919.66</v>
      </c>
      <c r="C145" s="120">
        <v>8000</v>
      </c>
      <c r="D145" s="120">
        <v>8000</v>
      </c>
      <c r="E145" s="120">
        <v>6784.81</v>
      </c>
      <c r="F145" s="120">
        <f t="shared" si="8"/>
        <v>137.91217279242875</v>
      </c>
      <c r="G145" s="120">
        <f t="shared" si="9"/>
        <v>84.810124999999999</v>
      </c>
    </row>
    <row r="146" spans="1:7" x14ac:dyDescent="0.2">
      <c r="A146" s="119" t="s">
        <v>154</v>
      </c>
      <c r="B146" s="120">
        <v>4919.66</v>
      </c>
      <c r="C146" s="120">
        <v>8000</v>
      </c>
      <c r="D146" s="120">
        <v>8000</v>
      </c>
      <c r="E146" s="120">
        <v>6784.81</v>
      </c>
      <c r="F146" s="120">
        <f t="shared" si="8"/>
        <v>137.91217279242875</v>
      </c>
      <c r="G146" s="120">
        <f t="shared" si="9"/>
        <v>84.810124999999999</v>
      </c>
    </row>
    <row r="147" spans="1:7" x14ac:dyDescent="0.2">
      <c r="A147" s="119" t="s">
        <v>51</v>
      </c>
      <c r="B147" s="120">
        <v>800</v>
      </c>
      <c r="C147" s="120">
        <v>4000</v>
      </c>
      <c r="D147" s="120">
        <v>4000</v>
      </c>
      <c r="E147" s="120">
        <v>200</v>
      </c>
      <c r="F147" s="120">
        <f t="shared" si="8"/>
        <v>25</v>
      </c>
      <c r="G147" s="120">
        <f t="shared" si="9"/>
        <v>5</v>
      </c>
    </row>
    <row r="148" spans="1:7" x14ac:dyDescent="0.2">
      <c r="A148" s="119" t="s">
        <v>152</v>
      </c>
      <c r="B148" s="120">
        <v>800</v>
      </c>
      <c r="C148" s="120">
        <v>4000</v>
      </c>
      <c r="D148" s="120">
        <v>4000</v>
      </c>
      <c r="E148" s="120">
        <v>200</v>
      </c>
      <c r="F148" s="120">
        <f t="shared" si="8"/>
        <v>25</v>
      </c>
      <c r="G148" s="120">
        <f t="shared" si="9"/>
        <v>5</v>
      </c>
    </row>
    <row r="149" spans="1:7" x14ac:dyDescent="0.2">
      <c r="A149" s="119" t="s">
        <v>181</v>
      </c>
      <c r="B149" s="120">
        <v>1221.5</v>
      </c>
      <c r="C149" s="120">
        <v>1200</v>
      </c>
      <c r="D149" s="120">
        <v>1200</v>
      </c>
      <c r="E149" s="120">
        <v>1215</v>
      </c>
      <c r="F149" s="120">
        <f t="shared" si="8"/>
        <v>99.467867376176827</v>
      </c>
      <c r="G149" s="120">
        <f t="shared" si="9"/>
        <v>101.25</v>
      </c>
    </row>
    <row r="150" spans="1:7" x14ac:dyDescent="0.2">
      <c r="A150" s="119" t="s">
        <v>78</v>
      </c>
      <c r="B150" s="120">
        <v>1221.5</v>
      </c>
      <c r="C150" s="120">
        <v>1200</v>
      </c>
      <c r="D150" s="120">
        <v>1200</v>
      </c>
      <c r="E150" s="120">
        <v>1215</v>
      </c>
      <c r="F150" s="120">
        <f t="shared" si="8"/>
        <v>99.467867376176827</v>
      </c>
      <c r="G150" s="120">
        <f t="shared" si="9"/>
        <v>101.25</v>
      </c>
    </row>
    <row r="151" spans="1:7" x14ac:dyDescent="0.2">
      <c r="A151" s="119" t="s">
        <v>79</v>
      </c>
      <c r="B151" s="120">
        <v>1221.5</v>
      </c>
      <c r="C151" s="120">
        <v>1200</v>
      </c>
      <c r="D151" s="120">
        <v>1200</v>
      </c>
      <c r="E151" s="120">
        <v>1215</v>
      </c>
      <c r="F151" s="120">
        <f t="shared" si="8"/>
        <v>99.467867376176827</v>
      </c>
      <c r="G151" s="120">
        <f t="shared" si="9"/>
        <v>101.25</v>
      </c>
    </row>
    <row r="152" spans="1:7" x14ac:dyDescent="0.2">
      <c r="A152" s="119" t="s">
        <v>155</v>
      </c>
      <c r="B152" s="120">
        <v>1221.5</v>
      </c>
      <c r="C152" s="120">
        <v>1200</v>
      </c>
      <c r="D152" s="120">
        <v>1200</v>
      </c>
      <c r="E152" s="120">
        <v>1215</v>
      </c>
      <c r="F152" s="120">
        <f t="shared" si="8"/>
        <v>99.467867376176827</v>
      </c>
      <c r="G152" s="120">
        <f t="shared" si="9"/>
        <v>101.25</v>
      </c>
    </row>
    <row r="153" spans="1:7" x14ac:dyDescent="0.2">
      <c r="A153" s="119" t="s">
        <v>52</v>
      </c>
      <c r="B153" s="120">
        <v>10811.88</v>
      </c>
      <c r="C153" s="120">
        <v>80200</v>
      </c>
      <c r="D153" s="120">
        <v>80200</v>
      </c>
      <c r="E153" s="120">
        <v>10011.5</v>
      </c>
      <c r="F153" s="120">
        <f t="shared" si="8"/>
        <v>92.597217135225335</v>
      </c>
      <c r="G153" s="120">
        <f t="shared" si="9"/>
        <v>12.483167082294266</v>
      </c>
    </row>
    <row r="154" spans="1:7" x14ac:dyDescent="0.2">
      <c r="A154" s="119" t="s">
        <v>53</v>
      </c>
      <c r="B154" s="120">
        <v>10811.88</v>
      </c>
      <c r="C154" s="120">
        <v>80200</v>
      </c>
      <c r="D154" s="120">
        <v>80200</v>
      </c>
      <c r="E154" s="120">
        <v>10011.5</v>
      </c>
      <c r="F154" s="120">
        <f t="shared" si="8"/>
        <v>92.597217135225335</v>
      </c>
      <c r="G154" s="120">
        <f t="shared" si="9"/>
        <v>12.483167082294266</v>
      </c>
    </row>
    <row r="155" spans="1:7" x14ac:dyDescent="0.2">
      <c r="A155" s="119" t="s">
        <v>54</v>
      </c>
      <c r="B155" s="120">
        <v>9291.4599999999991</v>
      </c>
      <c r="C155" s="120">
        <v>36500</v>
      </c>
      <c r="D155" s="120">
        <v>36500</v>
      </c>
      <c r="E155" s="120">
        <v>8033.75</v>
      </c>
      <c r="F155" s="120">
        <f t="shared" si="8"/>
        <v>86.463806549239848</v>
      </c>
      <c r="G155" s="120">
        <f t="shared" si="9"/>
        <v>22.010273972602739</v>
      </c>
    </row>
    <row r="156" spans="1:7" x14ac:dyDescent="0.2">
      <c r="A156" s="119" t="s">
        <v>55</v>
      </c>
      <c r="B156" s="120">
        <v>9291.4599999999991</v>
      </c>
      <c r="C156" s="120">
        <v>21200</v>
      </c>
      <c r="D156" s="120">
        <v>21200</v>
      </c>
      <c r="E156" s="120">
        <v>8033.75</v>
      </c>
      <c r="F156" s="120">
        <f t="shared" si="8"/>
        <v>86.463806549239848</v>
      </c>
      <c r="G156" s="120">
        <f t="shared" si="9"/>
        <v>37.89504716981132</v>
      </c>
    </row>
    <row r="157" spans="1:7" x14ac:dyDescent="0.2">
      <c r="A157" s="119" t="s">
        <v>161</v>
      </c>
      <c r="B157" s="120">
        <v>5980</v>
      </c>
      <c r="C157" s="120">
        <v>6200</v>
      </c>
      <c r="D157" s="120">
        <v>6200</v>
      </c>
      <c r="E157" s="120">
        <v>8033.75</v>
      </c>
      <c r="F157" s="120">
        <f t="shared" si="8"/>
        <v>134.34364548494983</v>
      </c>
      <c r="G157" s="120">
        <f t="shared" si="9"/>
        <v>129.57661290322579</v>
      </c>
    </row>
    <row r="158" spans="1:7" x14ac:dyDescent="0.2">
      <c r="A158" s="119" t="s">
        <v>156</v>
      </c>
      <c r="B158" s="120">
        <v>3311.46</v>
      </c>
      <c r="C158" s="120">
        <v>15000</v>
      </c>
      <c r="D158" s="120">
        <v>15000</v>
      </c>
      <c r="E158" s="122"/>
      <c r="F158" s="120">
        <f t="shared" si="8"/>
        <v>0</v>
      </c>
      <c r="G158" s="120">
        <f t="shared" si="9"/>
        <v>0</v>
      </c>
    </row>
    <row r="159" spans="1:7" x14ac:dyDescent="0.2">
      <c r="A159" s="119" t="s">
        <v>174</v>
      </c>
      <c r="B159" s="122"/>
      <c r="C159" s="120">
        <v>4800</v>
      </c>
      <c r="D159" s="120">
        <v>4800</v>
      </c>
      <c r="E159" s="122"/>
      <c r="F159" s="120" t="s">
        <v>240</v>
      </c>
      <c r="G159" s="120">
        <f t="shared" si="9"/>
        <v>0</v>
      </c>
    </row>
    <row r="160" spans="1:7" x14ac:dyDescent="0.2">
      <c r="A160" s="119" t="s">
        <v>175</v>
      </c>
      <c r="B160" s="122"/>
      <c r="C160" s="120">
        <v>1500</v>
      </c>
      <c r="D160" s="120">
        <v>1500</v>
      </c>
      <c r="E160" s="122"/>
      <c r="F160" s="120" t="s">
        <v>240</v>
      </c>
      <c r="G160" s="120">
        <f t="shared" si="9"/>
        <v>0</v>
      </c>
    </row>
    <row r="161" spans="1:7" x14ac:dyDescent="0.2">
      <c r="A161" s="119" t="s">
        <v>176</v>
      </c>
      <c r="B161" s="122"/>
      <c r="C161" s="120">
        <v>3300</v>
      </c>
      <c r="D161" s="120">
        <v>3300</v>
      </c>
      <c r="E161" s="122"/>
      <c r="F161" s="120" t="s">
        <v>240</v>
      </c>
      <c r="G161" s="120">
        <f t="shared" si="9"/>
        <v>0</v>
      </c>
    </row>
    <row r="162" spans="1:7" x14ac:dyDescent="0.2">
      <c r="A162" s="119" t="s">
        <v>219</v>
      </c>
      <c r="B162" s="122"/>
      <c r="C162" s="120">
        <v>10500</v>
      </c>
      <c r="D162" s="120">
        <v>10500</v>
      </c>
      <c r="E162" s="122"/>
      <c r="F162" s="120" t="s">
        <v>240</v>
      </c>
      <c r="G162" s="120">
        <f t="shared" si="9"/>
        <v>0</v>
      </c>
    </row>
    <row r="163" spans="1:7" x14ac:dyDescent="0.2">
      <c r="A163" s="119" t="s">
        <v>216</v>
      </c>
      <c r="B163" s="122"/>
      <c r="C163" s="120">
        <v>10500</v>
      </c>
      <c r="D163" s="120">
        <v>10500</v>
      </c>
      <c r="E163" s="122"/>
      <c r="F163" s="120" t="s">
        <v>240</v>
      </c>
      <c r="G163" s="120">
        <f t="shared" si="9"/>
        <v>0</v>
      </c>
    </row>
    <row r="164" spans="1:7" x14ac:dyDescent="0.2">
      <c r="A164" s="119" t="s">
        <v>56</v>
      </c>
      <c r="B164" s="120">
        <v>1520.42</v>
      </c>
      <c r="C164" s="120">
        <v>43700</v>
      </c>
      <c r="D164" s="120">
        <v>43700</v>
      </c>
      <c r="E164" s="120">
        <v>1977.75</v>
      </c>
      <c r="F164" s="120">
        <f t="shared" si="8"/>
        <v>130.07918864524274</v>
      </c>
      <c r="G164" s="120">
        <f t="shared" si="9"/>
        <v>4.525743707093822</v>
      </c>
    </row>
    <row r="165" spans="1:7" x14ac:dyDescent="0.2">
      <c r="A165" s="119" t="s">
        <v>169</v>
      </c>
      <c r="B165" s="120">
        <v>1520.42</v>
      </c>
      <c r="C165" s="120">
        <v>43700</v>
      </c>
      <c r="D165" s="120">
        <v>43700</v>
      </c>
      <c r="E165" s="120">
        <v>1977.75</v>
      </c>
      <c r="F165" s="120">
        <f t="shared" si="8"/>
        <v>130.07918864524274</v>
      </c>
      <c r="G165" s="120">
        <f t="shared" si="9"/>
        <v>4.525743707093822</v>
      </c>
    </row>
    <row r="166" spans="1:7" x14ac:dyDescent="0.2">
      <c r="A166" s="119" t="s">
        <v>170</v>
      </c>
      <c r="B166" s="120">
        <v>1520.42</v>
      </c>
      <c r="C166" s="120">
        <v>43700</v>
      </c>
      <c r="D166" s="120">
        <v>43700</v>
      </c>
      <c r="E166" s="120">
        <v>1977.75</v>
      </c>
      <c r="F166" s="120">
        <f t="shared" si="8"/>
        <v>130.07918864524274</v>
      </c>
      <c r="G166" s="120">
        <f t="shared" si="9"/>
        <v>4.525743707093822</v>
      </c>
    </row>
    <row r="167" spans="1:7" x14ac:dyDescent="0.2">
      <c r="A167" s="101" t="s">
        <v>57</v>
      </c>
      <c r="B167" s="102">
        <f>SUM(B44+B153)</f>
        <v>1457641.74</v>
      </c>
      <c r="C167" s="102">
        <f t="shared" ref="C167:E167" si="10">SUM(C44+C153)</f>
        <v>2983120</v>
      </c>
      <c r="D167" s="102">
        <f t="shared" ref="D167" si="11">SUM(D44+D153)</f>
        <v>3045996</v>
      </c>
      <c r="E167" s="102">
        <f t="shared" si="10"/>
        <v>1457321.71</v>
      </c>
      <c r="F167" s="125">
        <f>SUM(E167/B167)*100</f>
        <v>99.978044673720717</v>
      </c>
      <c r="G167" s="125">
        <f>SUM(E167/D167)*100</f>
        <v>47.843848448914571</v>
      </c>
    </row>
  </sheetData>
  <mergeCells count="2">
    <mergeCell ref="A1:G1"/>
    <mergeCell ref="A2:G2"/>
  </mergeCells>
  <pageMargins left="0.7" right="0.7" top="0.75" bottom="0.75" header="0.3" footer="0.3"/>
  <pageSetup paperSize="9" scale="5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5"/>
  <sheetViews>
    <sheetView workbookViewId="0">
      <selection activeCell="G6" sqref="G6"/>
    </sheetView>
  </sheetViews>
  <sheetFormatPr defaultColWidth="9.140625" defaultRowHeight="11.25" x14ac:dyDescent="0.15"/>
  <cols>
    <col min="1" max="1" width="40.28515625" style="2" customWidth="1"/>
    <col min="2" max="2" width="23.140625" style="12" customWidth="1"/>
    <col min="3" max="4" width="16.5703125" style="12" customWidth="1"/>
    <col min="5" max="5" width="22" style="12" customWidth="1"/>
    <col min="6" max="6" width="11.42578125" style="2" bestFit="1" customWidth="1"/>
    <col min="7" max="7" width="8.140625" style="27" customWidth="1"/>
    <col min="8" max="8" width="9.140625" style="12"/>
    <col min="9" max="9" width="9.28515625" style="2" bestFit="1" customWidth="1"/>
    <col min="10" max="10" width="9.140625" style="2"/>
    <col min="11" max="11" width="9.5703125" style="2" bestFit="1" customWidth="1"/>
    <col min="12" max="12" width="10.140625" style="2" bestFit="1" customWidth="1"/>
    <col min="13" max="13" width="11.28515625" style="2" bestFit="1" customWidth="1"/>
    <col min="14" max="14" width="9.140625" style="2"/>
    <col min="15" max="15" width="10.42578125" style="2" bestFit="1" customWidth="1"/>
    <col min="16" max="16384" width="9.140625" style="2"/>
  </cols>
  <sheetData>
    <row r="1" spans="1:15" ht="27" customHeight="1" thickBot="1" x14ac:dyDescent="0.2">
      <c r="A1" s="243" t="s">
        <v>250</v>
      </c>
      <c r="B1" s="244"/>
      <c r="C1" s="244"/>
      <c r="D1" s="244"/>
      <c r="E1" s="244"/>
      <c r="F1" s="244"/>
      <c r="G1" s="245"/>
    </row>
    <row r="2" spans="1:15" ht="24.75" thickBot="1" x14ac:dyDescent="0.2">
      <c r="A2" s="81" t="s">
        <v>68</v>
      </c>
      <c r="B2" s="80" t="s">
        <v>184</v>
      </c>
      <c r="C2" s="48" t="s">
        <v>220</v>
      </c>
      <c r="D2" s="48" t="s">
        <v>265</v>
      </c>
      <c r="E2" s="77" t="s">
        <v>217</v>
      </c>
      <c r="F2" s="78" t="s">
        <v>69</v>
      </c>
      <c r="G2" s="79" t="s">
        <v>74</v>
      </c>
    </row>
    <row r="3" spans="1:15" ht="12" thickBot="1" x14ac:dyDescent="0.2">
      <c r="A3" s="179">
        <v>1</v>
      </c>
      <c r="B3" s="180">
        <v>2</v>
      </c>
      <c r="C3" s="181">
        <v>3</v>
      </c>
      <c r="D3" s="181">
        <v>3</v>
      </c>
      <c r="E3" s="181">
        <v>4</v>
      </c>
      <c r="F3" s="180">
        <v>5</v>
      </c>
      <c r="G3" s="182">
        <v>6</v>
      </c>
    </row>
    <row r="4" spans="1:15" x14ac:dyDescent="0.15">
      <c r="A4" s="246" t="s">
        <v>73</v>
      </c>
      <c r="B4" s="247"/>
      <c r="C4" s="247"/>
      <c r="D4" s="247"/>
      <c r="E4" s="247"/>
      <c r="F4" s="247"/>
      <c r="G4" s="248"/>
    </row>
    <row r="5" spans="1:15" ht="12" x14ac:dyDescent="0.2">
      <c r="A5" s="8" t="s">
        <v>70</v>
      </c>
      <c r="B5" s="45">
        <v>180482.94</v>
      </c>
      <c r="C5" s="45">
        <v>544174</v>
      </c>
      <c r="D5" s="45">
        <v>607050</v>
      </c>
      <c r="E5" s="45">
        <v>271500.19</v>
      </c>
      <c r="F5" s="22">
        <f>E5/B5*100</f>
        <v>150.42983563986712</v>
      </c>
      <c r="G5" s="23">
        <f>E5/D5*100</f>
        <v>44.724518573428881</v>
      </c>
    </row>
    <row r="6" spans="1:15" ht="12" x14ac:dyDescent="0.2">
      <c r="A6" s="3" t="s">
        <v>71</v>
      </c>
      <c r="B6" s="46">
        <v>217217.32</v>
      </c>
      <c r="C6" s="46">
        <v>544174</v>
      </c>
      <c r="D6" s="46">
        <v>607050</v>
      </c>
      <c r="E6" s="46">
        <v>277078.71999999997</v>
      </c>
      <c r="F6" s="22">
        <f t="shared" ref="F6:F7" si="0">E6/B6*100</f>
        <v>127.55829967886537</v>
      </c>
      <c r="G6" s="23">
        <f>E6/D6*100</f>
        <v>45.643475825714518</v>
      </c>
    </row>
    <row r="7" spans="1:15" s="5" customFormat="1" ht="12.75" x14ac:dyDescent="0.2">
      <c r="A7" s="4" t="s">
        <v>72</v>
      </c>
      <c r="B7" s="47">
        <f>SUM(B5-B6)</f>
        <v>-36734.380000000005</v>
      </c>
      <c r="C7" s="47">
        <v>0</v>
      </c>
      <c r="D7" s="47">
        <v>0</v>
      </c>
      <c r="E7" s="47">
        <f>SUM(E5-E6)</f>
        <v>-5578.5299999999697</v>
      </c>
      <c r="F7" s="22">
        <f t="shared" si="0"/>
        <v>15.186128090361043</v>
      </c>
      <c r="G7" s="23" t="s">
        <v>240</v>
      </c>
      <c r="H7" s="13"/>
    </row>
    <row r="8" spans="1:15" x14ac:dyDescent="0.15">
      <c r="A8" s="240" t="s">
        <v>205</v>
      </c>
      <c r="B8" s="241"/>
      <c r="C8" s="241"/>
      <c r="D8" s="241"/>
      <c r="E8" s="241"/>
      <c r="F8" s="241"/>
      <c r="G8" s="242"/>
    </row>
    <row r="9" spans="1:15" ht="12" x14ac:dyDescent="0.2">
      <c r="A9" s="8" t="s">
        <v>70</v>
      </c>
      <c r="B9" s="45">
        <v>64177.02</v>
      </c>
      <c r="C9" s="45">
        <v>156000</v>
      </c>
      <c r="D9" s="45">
        <v>156000</v>
      </c>
      <c r="E9" s="45">
        <v>81115.97</v>
      </c>
      <c r="F9" s="22">
        <f t="shared" ref="F9:F11" si="1">E9/B9*100</f>
        <v>126.39410493039409</v>
      </c>
      <c r="G9" s="23">
        <f t="shared" ref="G9:G10" si="2">E9/D9*100</f>
        <v>51.997416666666666</v>
      </c>
    </row>
    <row r="10" spans="1:15" ht="12" x14ac:dyDescent="0.2">
      <c r="A10" s="3" t="s">
        <v>71</v>
      </c>
      <c r="B10" s="46">
        <v>69849.899999999994</v>
      </c>
      <c r="C10" s="46">
        <v>156000</v>
      </c>
      <c r="D10" s="46">
        <v>156000</v>
      </c>
      <c r="E10" s="46">
        <v>66347.88</v>
      </c>
      <c r="F10" s="22">
        <f t="shared" si="1"/>
        <v>94.986363616841274</v>
      </c>
      <c r="G10" s="23">
        <f t="shared" si="2"/>
        <v>42.530692307692306</v>
      </c>
    </row>
    <row r="11" spans="1:15" s="5" customFormat="1" ht="12.75" x14ac:dyDescent="0.2">
      <c r="A11" s="4" t="s">
        <v>72</v>
      </c>
      <c r="B11" s="47">
        <f>SUM(B9-B10)</f>
        <v>-5672.8799999999974</v>
      </c>
      <c r="C11" s="47">
        <v>0</v>
      </c>
      <c r="D11" s="47">
        <v>0</v>
      </c>
      <c r="E11" s="47">
        <f>SUM(E9-E10)</f>
        <v>14768.089999999997</v>
      </c>
      <c r="F11" s="22">
        <f t="shared" si="1"/>
        <v>-260.32791104342067</v>
      </c>
      <c r="G11" s="23" t="s">
        <v>240</v>
      </c>
      <c r="H11" s="13"/>
    </row>
    <row r="12" spans="1:15" x14ac:dyDescent="0.15">
      <c r="A12" s="240" t="s">
        <v>206</v>
      </c>
      <c r="B12" s="241"/>
      <c r="C12" s="241"/>
      <c r="D12" s="241"/>
      <c r="E12" s="241"/>
      <c r="F12" s="241"/>
      <c r="G12" s="242"/>
    </row>
    <row r="13" spans="1:15" ht="12" x14ac:dyDescent="0.2">
      <c r="A13" s="16" t="s">
        <v>70</v>
      </c>
      <c r="B13" s="49">
        <v>890687.28</v>
      </c>
      <c r="C13" s="45">
        <v>1863500</v>
      </c>
      <c r="D13" s="45">
        <v>1863500</v>
      </c>
      <c r="E13" s="49">
        <v>955659.07</v>
      </c>
      <c r="F13" s="22">
        <f t="shared" ref="F13:F15" si="3">E13/B13*100</f>
        <v>107.29456807781064</v>
      </c>
      <c r="G13" s="23">
        <f t="shared" ref="G13:G14" si="4">E13/D13*100</f>
        <v>51.283019586799028</v>
      </c>
    </row>
    <row r="14" spans="1:15" ht="12" x14ac:dyDescent="0.2">
      <c r="A14" s="17" t="s">
        <v>71</v>
      </c>
      <c r="B14" s="49">
        <v>1033432.43</v>
      </c>
      <c r="C14" s="45">
        <v>1863500</v>
      </c>
      <c r="D14" s="45">
        <v>1863500</v>
      </c>
      <c r="E14" s="49">
        <v>964916.77</v>
      </c>
      <c r="F14" s="22">
        <f t="shared" si="3"/>
        <v>93.370088066618933</v>
      </c>
      <c r="G14" s="23">
        <f t="shared" si="4"/>
        <v>51.779810571505237</v>
      </c>
    </row>
    <row r="15" spans="1:15" s="5" customFormat="1" ht="12.75" x14ac:dyDescent="0.2">
      <c r="A15" s="18" t="s">
        <v>72</v>
      </c>
      <c r="B15" s="47">
        <f>SUM(B13-B14)</f>
        <v>-142745.15000000002</v>
      </c>
      <c r="C15" s="47">
        <v>0</v>
      </c>
      <c r="D15" s="47">
        <v>0</v>
      </c>
      <c r="E15" s="47">
        <f>SUM(E13-E14)</f>
        <v>-9257.7000000000698</v>
      </c>
      <c r="F15" s="22">
        <f t="shared" si="3"/>
        <v>6.4854742875677873</v>
      </c>
      <c r="G15" s="23" t="s">
        <v>240</v>
      </c>
      <c r="H15" s="13"/>
      <c r="O15" s="76"/>
    </row>
    <row r="16" spans="1:15" x14ac:dyDescent="0.15">
      <c r="A16" s="240" t="s">
        <v>207</v>
      </c>
      <c r="B16" s="241"/>
      <c r="C16" s="241"/>
      <c r="D16" s="241"/>
      <c r="E16" s="241"/>
      <c r="F16" s="241"/>
      <c r="G16" s="242"/>
    </row>
    <row r="17" spans="1:13" ht="12" x14ac:dyDescent="0.2">
      <c r="A17" s="8" t="s">
        <v>70</v>
      </c>
      <c r="B17" s="45">
        <v>0.13</v>
      </c>
      <c r="C17" s="45">
        <v>1000</v>
      </c>
      <c r="D17" s="45">
        <v>1000</v>
      </c>
      <c r="E17" s="45">
        <v>0.18</v>
      </c>
      <c r="F17" s="22">
        <f t="shared" ref="F17:F19" si="5">E17/B17*100</f>
        <v>138.46153846153845</v>
      </c>
      <c r="G17" s="23">
        <f t="shared" ref="G17:G18" si="6">E17/D17*100</f>
        <v>1.7999999999999999E-2</v>
      </c>
    </row>
    <row r="18" spans="1:13" ht="12" x14ac:dyDescent="0.2">
      <c r="A18" s="3" t="s">
        <v>71</v>
      </c>
      <c r="B18" s="46">
        <v>0</v>
      </c>
      <c r="C18" s="46">
        <v>1000</v>
      </c>
      <c r="D18" s="46">
        <v>1000</v>
      </c>
      <c r="E18" s="46">
        <v>0.18</v>
      </c>
      <c r="F18" s="22" t="s">
        <v>240</v>
      </c>
      <c r="G18" s="23">
        <f t="shared" si="6"/>
        <v>1.7999999999999999E-2</v>
      </c>
    </row>
    <row r="19" spans="1:13" s="5" customFormat="1" ht="12.75" x14ac:dyDescent="0.2">
      <c r="A19" s="4" t="s">
        <v>72</v>
      </c>
      <c r="B19" s="19">
        <f>SUM(B17-B18)</f>
        <v>0.13</v>
      </c>
      <c r="C19" s="47">
        <v>0</v>
      </c>
      <c r="D19" s="47">
        <v>0</v>
      </c>
      <c r="E19" s="19">
        <f>SUM(E17-E18)</f>
        <v>0</v>
      </c>
      <c r="F19" s="22">
        <f t="shared" si="5"/>
        <v>0</v>
      </c>
      <c r="G19" s="23" t="s">
        <v>240</v>
      </c>
      <c r="H19" s="13"/>
    </row>
    <row r="20" spans="1:13" x14ac:dyDescent="0.15">
      <c r="A20" s="240" t="s">
        <v>208</v>
      </c>
      <c r="B20" s="241"/>
      <c r="C20" s="241"/>
      <c r="D20" s="241"/>
      <c r="E20" s="241"/>
      <c r="F20" s="241"/>
      <c r="G20" s="242"/>
      <c r="M20" s="27"/>
    </row>
    <row r="21" spans="1:13" ht="12" x14ac:dyDescent="0.2">
      <c r="A21" s="8" t="s">
        <v>70</v>
      </c>
      <c r="B21" s="45">
        <v>0</v>
      </c>
      <c r="C21" s="45">
        <v>0</v>
      </c>
      <c r="D21" s="45">
        <v>0</v>
      </c>
      <c r="E21" s="45">
        <v>0</v>
      </c>
      <c r="F21" s="22" t="s">
        <v>240</v>
      </c>
      <c r="G21" s="23" t="s">
        <v>240</v>
      </c>
    </row>
    <row r="22" spans="1:13" ht="12" x14ac:dyDescent="0.2">
      <c r="A22" s="3" t="s">
        <v>71</v>
      </c>
      <c r="B22" s="46">
        <v>4047.47</v>
      </c>
      <c r="C22" s="46">
        <v>0</v>
      </c>
      <c r="D22" s="46">
        <v>0</v>
      </c>
      <c r="E22" s="46">
        <v>7539.57</v>
      </c>
      <c r="F22" s="22">
        <f>E22/B22*100</f>
        <v>186.27858884685989</v>
      </c>
      <c r="G22" s="23" t="s">
        <v>240</v>
      </c>
    </row>
    <row r="23" spans="1:13" s="5" customFormat="1" ht="12.75" x14ac:dyDescent="0.2">
      <c r="A23" s="4" t="s">
        <v>72</v>
      </c>
      <c r="B23" s="47">
        <f>SUM(B21-B22)</f>
        <v>-4047.47</v>
      </c>
      <c r="C23" s="47">
        <f>SUM(C21-C22)</f>
        <v>0</v>
      </c>
      <c r="D23" s="47">
        <f>SUM(D21-D22)</f>
        <v>0</v>
      </c>
      <c r="E23" s="47">
        <f>SUM(E21-E22)</f>
        <v>-7539.57</v>
      </c>
      <c r="F23" s="22">
        <f>E23/B23*100</f>
        <v>186.27858884685989</v>
      </c>
      <c r="G23" s="23" t="s">
        <v>240</v>
      </c>
      <c r="H23" s="13"/>
    </row>
    <row r="24" spans="1:13" x14ac:dyDescent="0.15">
      <c r="A24" s="240" t="s">
        <v>209</v>
      </c>
      <c r="B24" s="241"/>
      <c r="C24" s="241"/>
      <c r="D24" s="241"/>
      <c r="E24" s="241"/>
      <c r="F24" s="241"/>
      <c r="G24" s="242"/>
    </row>
    <row r="25" spans="1:13" ht="12" x14ac:dyDescent="0.2">
      <c r="A25" s="8" t="s">
        <v>70</v>
      </c>
      <c r="B25" s="45">
        <v>116347.12</v>
      </c>
      <c r="C25" s="45">
        <v>346200</v>
      </c>
      <c r="D25" s="45">
        <v>346200</v>
      </c>
      <c r="E25" s="45">
        <v>135489.95000000001</v>
      </c>
      <c r="F25" s="22">
        <f t="shared" ref="F25:F27" si="7">E25/B25*100</f>
        <v>116.45320485801456</v>
      </c>
      <c r="G25" s="23">
        <f t="shared" ref="G25:G26" si="8">E25/D25*100</f>
        <v>39.136322934719821</v>
      </c>
    </row>
    <row r="26" spans="1:13" ht="12" x14ac:dyDescent="0.2">
      <c r="A26" s="3" t="s">
        <v>71</v>
      </c>
      <c r="B26" s="46">
        <v>97235.13</v>
      </c>
      <c r="C26" s="46">
        <v>346200</v>
      </c>
      <c r="D26" s="46">
        <v>346200</v>
      </c>
      <c r="E26" s="46">
        <v>94772.38</v>
      </c>
      <c r="F26" s="22">
        <f t="shared" si="7"/>
        <v>97.467221980368606</v>
      </c>
      <c r="G26" s="23">
        <f t="shared" si="8"/>
        <v>27.375037550548818</v>
      </c>
    </row>
    <row r="27" spans="1:13" s="5" customFormat="1" ht="12.75" x14ac:dyDescent="0.2">
      <c r="A27" s="4" t="s">
        <v>72</v>
      </c>
      <c r="B27" s="47">
        <f>SUM(B25-B26)</f>
        <v>19111.989999999991</v>
      </c>
      <c r="C27" s="47">
        <f>SUM(C25-C26)</f>
        <v>0</v>
      </c>
      <c r="D27" s="47">
        <f>SUM(D25-D26)</f>
        <v>0</v>
      </c>
      <c r="E27" s="47">
        <f>SUM(E25-E26)</f>
        <v>40717.570000000007</v>
      </c>
      <c r="F27" s="22">
        <f t="shared" si="7"/>
        <v>213.04725462916227</v>
      </c>
      <c r="G27" s="23" t="s">
        <v>240</v>
      </c>
      <c r="H27" s="13"/>
    </row>
    <row r="28" spans="1:13" x14ac:dyDescent="0.15">
      <c r="A28" s="240" t="s">
        <v>210</v>
      </c>
      <c r="B28" s="241"/>
      <c r="C28" s="241"/>
      <c r="D28" s="241"/>
      <c r="E28" s="241"/>
      <c r="F28" s="241"/>
      <c r="G28" s="242"/>
    </row>
    <row r="29" spans="1:13" ht="12" x14ac:dyDescent="0.2">
      <c r="A29" s="8" t="s">
        <v>70</v>
      </c>
      <c r="B29" s="45">
        <v>35490.980000000003</v>
      </c>
      <c r="C29" s="45">
        <v>0</v>
      </c>
      <c r="D29" s="45">
        <v>0</v>
      </c>
      <c r="E29" s="45">
        <v>0</v>
      </c>
      <c r="F29" s="22">
        <f t="shared" ref="F29:F31" si="9">E29/B29*100</f>
        <v>0</v>
      </c>
      <c r="G29" s="23" t="s">
        <v>240</v>
      </c>
      <c r="L29" s="27"/>
    </row>
    <row r="30" spans="1:13" ht="12" x14ac:dyDescent="0.2">
      <c r="A30" s="3" t="s">
        <v>71</v>
      </c>
      <c r="B30" s="46">
        <v>35699.51</v>
      </c>
      <c r="C30" s="46">
        <v>0</v>
      </c>
      <c r="D30" s="46">
        <v>0</v>
      </c>
      <c r="E30" s="46">
        <v>0</v>
      </c>
      <c r="F30" s="22">
        <f t="shared" si="9"/>
        <v>0</v>
      </c>
      <c r="G30" s="23" t="s">
        <v>240</v>
      </c>
    </row>
    <row r="31" spans="1:13" s="5" customFormat="1" ht="12.75" x14ac:dyDescent="0.2">
      <c r="A31" s="4" t="s">
        <v>72</v>
      </c>
      <c r="B31" s="47">
        <f>SUM(B29-B30)</f>
        <v>-208.52999999999884</v>
      </c>
      <c r="C31" s="47">
        <v>0</v>
      </c>
      <c r="D31" s="47">
        <v>0</v>
      </c>
      <c r="E31" s="47">
        <f>SUM(E29-E30)</f>
        <v>0</v>
      </c>
      <c r="F31" s="22">
        <f t="shared" si="9"/>
        <v>0</v>
      </c>
      <c r="G31" s="23" t="s">
        <v>240</v>
      </c>
      <c r="H31" s="13"/>
    </row>
    <row r="32" spans="1:13" x14ac:dyDescent="0.15">
      <c r="A32" s="240" t="s">
        <v>221</v>
      </c>
      <c r="B32" s="241"/>
      <c r="C32" s="241"/>
      <c r="D32" s="241"/>
      <c r="E32" s="241"/>
      <c r="F32" s="241"/>
      <c r="G32" s="242"/>
    </row>
    <row r="33" spans="1:12" ht="12" x14ac:dyDescent="0.2">
      <c r="A33" s="8" t="s">
        <v>70</v>
      </c>
      <c r="B33" s="45"/>
      <c r="C33" s="45">
        <v>68936</v>
      </c>
      <c r="D33" s="45">
        <v>68936</v>
      </c>
      <c r="E33" s="45">
        <v>36585.58</v>
      </c>
      <c r="F33" s="22" t="s">
        <v>240</v>
      </c>
      <c r="G33" s="23">
        <f t="shared" ref="G33:G34" si="10">E33/D33*100</f>
        <v>53.071805732853662</v>
      </c>
      <c r="L33" s="27"/>
    </row>
    <row r="34" spans="1:12" ht="12" x14ac:dyDescent="0.2">
      <c r="A34" s="3" t="s">
        <v>71</v>
      </c>
      <c r="B34" s="46"/>
      <c r="C34" s="46">
        <v>68936</v>
      </c>
      <c r="D34" s="46">
        <v>68936</v>
      </c>
      <c r="E34" s="46">
        <v>43921.52</v>
      </c>
      <c r="F34" s="22" t="s">
        <v>240</v>
      </c>
      <c r="G34" s="23">
        <f t="shared" si="10"/>
        <v>63.713473366600901</v>
      </c>
    </row>
    <row r="35" spans="1:12" s="5" customFormat="1" ht="12.75" x14ac:dyDescent="0.2">
      <c r="A35" s="4" t="s">
        <v>72</v>
      </c>
      <c r="B35" s="47">
        <f>SUM(B33-B34)</f>
        <v>0</v>
      </c>
      <c r="C35" s="47">
        <v>0</v>
      </c>
      <c r="D35" s="47">
        <v>0</v>
      </c>
      <c r="E35" s="47">
        <f>SUM(E33-E34)</f>
        <v>-7335.9399999999951</v>
      </c>
      <c r="F35" s="22" t="s">
        <v>240</v>
      </c>
      <c r="G35" s="23" t="s">
        <v>240</v>
      </c>
      <c r="H35" s="13"/>
    </row>
    <row r="36" spans="1:12" x14ac:dyDescent="0.15">
      <c r="A36" s="240" t="s">
        <v>222</v>
      </c>
      <c r="B36" s="241"/>
      <c r="C36" s="241"/>
      <c r="D36" s="241"/>
      <c r="E36" s="241"/>
      <c r="F36" s="241"/>
      <c r="G36" s="242"/>
    </row>
    <row r="37" spans="1:12" ht="12" x14ac:dyDescent="0.2">
      <c r="A37" s="8" t="s">
        <v>70</v>
      </c>
      <c r="B37" s="45"/>
      <c r="C37" s="45">
        <v>3150</v>
      </c>
      <c r="D37" s="45">
        <v>3150</v>
      </c>
      <c r="E37" s="45">
        <v>2744.69</v>
      </c>
      <c r="F37" s="22" t="s">
        <v>240</v>
      </c>
      <c r="G37" s="23">
        <f t="shared" ref="G37:G38" si="11">E37/D37*100</f>
        <v>87.133015873015879</v>
      </c>
      <c r="L37" s="27"/>
    </row>
    <row r="38" spans="1:12" ht="12" x14ac:dyDescent="0.2">
      <c r="A38" s="3" t="s">
        <v>71</v>
      </c>
      <c r="B38" s="46"/>
      <c r="C38" s="46">
        <v>3150</v>
      </c>
      <c r="D38" s="46">
        <v>3150</v>
      </c>
      <c r="E38" s="46">
        <v>2744.69</v>
      </c>
      <c r="F38" s="22" t="s">
        <v>240</v>
      </c>
      <c r="G38" s="23">
        <f t="shared" si="11"/>
        <v>87.133015873015879</v>
      </c>
    </row>
    <row r="39" spans="1:12" s="5" customFormat="1" ht="12.75" x14ac:dyDescent="0.2">
      <c r="A39" s="4" t="s">
        <v>72</v>
      </c>
      <c r="B39" s="47">
        <f>SUM(B37-B38)</f>
        <v>0</v>
      </c>
      <c r="C39" s="47">
        <v>0</v>
      </c>
      <c r="D39" s="47">
        <v>0</v>
      </c>
      <c r="E39" s="47">
        <f>SUM(E37-E38)</f>
        <v>0</v>
      </c>
      <c r="F39" s="22" t="s">
        <v>240</v>
      </c>
      <c r="G39" s="23" t="s">
        <v>240</v>
      </c>
      <c r="H39" s="13"/>
    </row>
    <row r="40" spans="1:12" x14ac:dyDescent="0.15">
      <c r="A40" s="240" t="s">
        <v>211</v>
      </c>
      <c r="B40" s="241"/>
      <c r="C40" s="241"/>
      <c r="D40" s="241"/>
      <c r="E40" s="241"/>
      <c r="F40" s="241"/>
      <c r="G40" s="242"/>
    </row>
    <row r="41" spans="1:12" ht="12" x14ac:dyDescent="0.2">
      <c r="A41" s="8" t="s">
        <v>70</v>
      </c>
      <c r="B41" s="45">
        <v>159.97999999999999</v>
      </c>
      <c r="C41" s="45">
        <v>160</v>
      </c>
      <c r="D41" s="45">
        <v>160</v>
      </c>
      <c r="E41" s="45">
        <v>0</v>
      </c>
      <c r="F41" s="22">
        <f t="shared" ref="F41:F42" si="12">E41/B41*100</f>
        <v>0</v>
      </c>
      <c r="G41" s="23">
        <f t="shared" ref="G41:G44" si="13">E41/D41*100</f>
        <v>0</v>
      </c>
    </row>
    <row r="42" spans="1:12" ht="12" x14ac:dyDescent="0.2">
      <c r="A42" s="3" t="s">
        <v>71</v>
      </c>
      <c r="B42" s="46">
        <v>159.97999999999999</v>
      </c>
      <c r="C42" s="46">
        <v>160</v>
      </c>
      <c r="D42" s="46">
        <v>160</v>
      </c>
      <c r="E42" s="46">
        <v>0</v>
      </c>
      <c r="F42" s="22">
        <f t="shared" si="12"/>
        <v>0</v>
      </c>
      <c r="G42" s="23">
        <f t="shared" si="13"/>
        <v>0</v>
      </c>
    </row>
    <row r="43" spans="1:12" s="5" customFormat="1" ht="13.5" thickBot="1" x14ac:dyDescent="0.25">
      <c r="A43" s="9" t="s">
        <v>72</v>
      </c>
      <c r="B43" s="50">
        <v>0</v>
      </c>
      <c r="C43" s="50">
        <v>0</v>
      </c>
      <c r="D43" s="50">
        <v>0</v>
      </c>
      <c r="E43" s="50">
        <v>0</v>
      </c>
      <c r="F43" s="24" t="s">
        <v>240</v>
      </c>
      <c r="G43" s="23" t="s">
        <v>240</v>
      </c>
      <c r="H43" s="13"/>
    </row>
    <row r="44" spans="1:12" s="1" customFormat="1" ht="14.1" customHeight="1" x14ac:dyDescent="0.2">
      <c r="A44" s="10" t="s">
        <v>75</v>
      </c>
      <c r="B44" s="52">
        <f>SUM(B5+B9+B13+B17+B25+B37+B41+B29)</f>
        <v>1287345.4499999997</v>
      </c>
      <c r="C44" s="53">
        <f>SUM(C5+C9+C13+C17+C25+C37+C41+C33+C29)</f>
        <v>2983120</v>
      </c>
      <c r="D44" s="53">
        <f>SUM(D5+D9+D13+D17+D25+D37+D41+D33+D29)</f>
        <v>3045996</v>
      </c>
      <c r="E44" s="53">
        <f>SUM(E5+E9+E13+E17+E25+E37+E41+E29+E33)</f>
        <v>1483095.63</v>
      </c>
      <c r="F44" s="25">
        <f>E44/B44*100</f>
        <v>115.20572275297202</v>
      </c>
      <c r="G44" s="23">
        <f t="shared" si="13"/>
        <v>48.690005830605159</v>
      </c>
      <c r="H44" s="14"/>
      <c r="I44" s="51"/>
    </row>
    <row r="45" spans="1:12" s="1" customFormat="1" ht="14.1" customHeight="1" x14ac:dyDescent="0.2">
      <c r="A45" s="11" t="s">
        <v>76</v>
      </c>
      <c r="B45" s="54">
        <f>SUM(B6+B10+B14+B18+B22+B26+B38+B42+B30)</f>
        <v>1457641.74</v>
      </c>
      <c r="C45" s="55">
        <f>SUM(C6+C10+C14+C18+C22+C26+C38+C42+C34+C30)</f>
        <v>2983120</v>
      </c>
      <c r="D45" s="55">
        <f>SUM(D6+D10+D14+D18+D22+D26+D38+D42+D34+D30)</f>
        <v>3045996</v>
      </c>
      <c r="E45" s="55">
        <f>SUM(E6+E10+E14+E18+E22+E26+E38+E42+E30+E34)</f>
        <v>1457321.71</v>
      </c>
      <c r="F45" s="26">
        <f>E45/B45*100</f>
        <v>99.978044673720717</v>
      </c>
      <c r="G45" s="23">
        <f>E45/D45*100</f>
        <v>47.843848448914571</v>
      </c>
      <c r="H45" s="14"/>
    </row>
    <row r="47" spans="1:12" x14ac:dyDescent="0.15">
      <c r="B47" s="15"/>
      <c r="E47" s="15"/>
      <c r="G47" s="2"/>
    </row>
    <row r="48" spans="1:12" x14ac:dyDescent="0.15">
      <c r="B48" s="15"/>
      <c r="E48" s="15"/>
      <c r="G48" s="2"/>
    </row>
    <row r="49" spans="2:7" x14ac:dyDescent="0.15">
      <c r="B49" s="15"/>
      <c r="E49" s="15"/>
      <c r="G49" s="2"/>
    </row>
    <row r="50" spans="2:7" x14ac:dyDescent="0.15">
      <c r="B50" s="15"/>
      <c r="E50" s="15"/>
      <c r="G50" s="2"/>
    </row>
    <row r="55" spans="2:7" x14ac:dyDescent="0.15">
      <c r="C55" s="15"/>
      <c r="D55" s="15"/>
    </row>
  </sheetData>
  <mergeCells count="11">
    <mergeCell ref="A36:G36"/>
    <mergeCell ref="A40:G40"/>
    <mergeCell ref="A1:G1"/>
    <mergeCell ref="A8:G8"/>
    <mergeCell ref="A12:G12"/>
    <mergeCell ref="A16:G16"/>
    <mergeCell ref="A20:G20"/>
    <mergeCell ref="A24:G24"/>
    <mergeCell ref="A4:G4"/>
    <mergeCell ref="A28:G28"/>
    <mergeCell ref="A32:G32"/>
  </mergeCells>
  <pageMargins left="0.7" right="0.7" top="0.75" bottom="0.75" header="0.3" footer="0.3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"/>
  <sheetViews>
    <sheetView workbookViewId="0">
      <selection sqref="A1:G1"/>
    </sheetView>
  </sheetViews>
  <sheetFormatPr defaultRowHeight="15" x14ac:dyDescent="0.25"/>
  <cols>
    <col min="1" max="1" width="23.5703125" customWidth="1"/>
    <col min="2" max="5" width="25.140625" style="21" customWidth="1"/>
    <col min="6" max="7" width="15.7109375" style="21" customWidth="1"/>
    <col min="8" max="8" width="15.7109375" customWidth="1"/>
  </cols>
  <sheetData>
    <row r="1" spans="1:7" ht="15.75" customHeight="1" thickBot="1" x14ac:dyDescent="0.3">
      <c r="A1" s="230" t="s">
        <v>251</v>
      </c>
      <c r="B1" s="230"/>
      <c r="C1" s="230"/>
      <c r="D1" s="230"/>
      <c r="E1" s="230"/>
      <c r="F1" s="230"/>
      <c r="G1" s="230"/>
    </row>
    <row r="2" spans="1:7" ht="58.15" customHeight="1" thickBot="1" x14ac:dyDescent="0.3">
      <c r="A2" s="126" t="s">
        <v>80</v>
      </c>
      <c r="B2" s="40" t="s">
        <v>184</v>
      </c>
      <c r="C2" s="127" t="s">
        <v>220</v>
      </c>
      <c r="D2" s="127" t="s">
        <v>259</v>
      </c>
      <c r="E2" s="128" t="s">
        <v>217</v>
      </c>
      <c r="F2" s="127" t="s">
        <v>81</v>
      </c>
      <c r="G2" s="129" t="s">
        <v>82</v>
      </c>
    </row>
    <row r="3" spans="1:7" ht="15.75" thickBot="1" x14ac:dyDescent="0.3">
      <c r="A3" s="133">
        <v>1</v>
      </c>
      <c r="B3" s="134">
        <v>2</v>
      </c>
      <c r="C3" s="134">
        <v>3</v>
      </c>
      <c r="D3" s="134">
        <v>4</v>
      </c>
      <c r="E3" s="134">
        <v>5</v>
      </c>
      <c r="F3" s="134" t="s">
        <v>237</v>
      </c>
      <c r="G3" s="183" t="s">
        <v>238</v>
      </c>
    </row>
    <row r="4" spans="1:7" ht="36.950000000000003" customHeight="1" x14ac:dyDescent="0.25">
      <c r="A4" s="130" t="s">
        <v>76</v>
      </c>
      <c r="B4" s="131">
        <f>+B5</f>
        <v>1457641.74</v>
      </c>
      <c r="C4" s="131">
        <f t="shared" ref="C4:D5" si="0">+C5</f>
        <v>2983120</v>
      </c>
      <c r="D4" s="131">
        <f t="shared" si="0"/>
        <v>3045996</v>
      </c>
      <c r="E4" s="131">
        <f>+E5</f>
        <v>1457321.7100000002</v>
      </c>
      <c r="F4" s="132">
        <f>E4/B4</f>
        <v>0.99978044673720734</v>
      </c>
      <c r="G4" s="132">
        <f>E4/D4</f>
        <v>0.47843848448914583</v>
      </c>
    </row>
    <row r="5" spans="1:7" ht="36.950000000000003" customHeight="1" x14ac:dyDescent="0.25">
      <c r="A5" s="28" t="s">
        <v>83</v>
      </c>
      <c r="B5" s="42">
        <f>+B6</f>
        <v>1457641.74</v>
      </c>
      <c r="C5" s="42">
        <f t="shared" si="0"/>
        <v>2983120</v>
      </c>
      <c r="D5" s="42">
        <f t="shared" si="0"/>
        <v>3045996</v>
      </c>
      <c r="E5" s="42">
        <f>+E6</f>
        <v>1457321.7100000002</v>
      </c>
      <c r="F5" s="132">
        <f t="shared" ref="F5:F8" si="1">E5/B5</f>
        <v>0.99978044673720734</v>
      </c>
      <c r="G5" s="132">
        <f t="shared" ref="G5:G8" si="2">E5/D5</f>
        <v>0.47843848448914583</v>
      </c>
    </row>
    <row r="6" spans="1:7" ht="36.950000000000003" customHeight="1" x14ac:dyDescent="0.25">
      <c r="A6" s="28" t="s">
        <v>84</v>
      </c>
      <c r="B6" s="42">
        <f>+B7+B8</f>
        <v>1457641.74</v>
      </c>
      <c r="C6" s="42">
        <f t="shared" ref="C6:D6" si="3">+C7+C8</f>
        <v>2983120</v>
      </c>
      <c r="D6" s="42">
        <f t="shared" si="3"/>
        <v>3045996</v>
      </c>
      <c r="E6" s="42">
        <f>+E7+E8</f>
        <v>1457321.7100000002</v>
      </c>
      <c r="F6" s="132">
        <f t="shared" si="1"/>
        <v>0.99978044673720734</v>
      </c>
      <c r="G6" s="132">
        <f t="shared" si="2"/>
        <v>0.47843848448914583</v>
      </c>
    </row>
    <row r="7" spans="1:7" ht="36.950000000000003" customHeight="1" x14ac:dyDescent="0.25">
      <c r="A7" s="28" t="s">
        <v>85</v>
      </c>
      <c r="B7" s="42">
        <v>1383855.7</v>
      </c>
      <c r="C7" s="42">
        <v>2706120</v>
      </c>
      <c r="D7" s="42">
        <v>2768996</v>
      </c>
      <c r="E7" s="42">
        <v>1388496.37</v>
      </c>
      <c r="F7" s="132">
        <f t="shared" si="1"/>
        <v>1.0033534348993181</v>
      </c>
      <c r="G7" s="132">
        <f t="shared" si="2"/>
        <v>0.50144397825060061</v>
      </c>
    </row>
    <row r="8" spans="1:7" ht="36.950000000000003" customHeight="1" x14ac:dyDescent="0.25">
      <c r="A8" s="29" t="s">
        <v>86</v>
      </c>
      <c r="B8" s="43">
        <v>73786.039999999994</v>
      </c>
      <c r="C8" s="44">
        <v>277000</v>
      </c>
      <c r="D8" s="44">
        <v>277000</v>
      </c>
      <c r="E8" s="43">
        <v>68825.34</v>
      </c>
      <c r="F8" s="132">
        <f t="shared" si="1"/>
        <v>0.93276912543348312</v>
      </c>
      <c r="G8" s="132">
        <f t="shared" si="2"/>
        <v>0.24846693140794224</v>
      </c>
    </row>
    <row r="10" spans="1:7" x14ac:dyDescent="0.25">
      <c r="C10" s="75"/>
      <c r="D10" s="75"/>
    </row>
  </sheetData>
  <mergeCells count="1">
    <mergeCell ref="A1:G1"/>
  </mergeCells>
  <pageMargins left="0.7" right="0.7" top="0.75" bottom="0.75" header="0.3" footer="0.3"/>
  <pageSetup paperSize="9" scale="56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31550-F0EE-43B8-9A8D-8E9B06649479}">
  <sheetPr>
    <pageSetUpPr fitToPage="1"/>
  </sheetPr>
  <dimension ref="A1:K10"/>
  <sheetViews>
    <sheetView workbookViewId="0">
      <selection activeCell="K9" sqref="K9"/>
    </sheetView>
  </sheetViews>
  <sheetFormatPr defaultRowHeight="15" x14ac:dyDescent="0.25"/>
  <cols>
    <col min="1" max="1" width="6" customWidth="1"/>
    <col min="2" max="2" width="2.140625" customWidth="1"/>
    <col min="3" max="3" width="2" customWidth="1"/>
    <col min="4" max="4" width="2.140625" customWidth="1"/>
    <col min="5" max="5" width="25.28515625" customWidth="1"/>
    <col min="6" max="6" width="14" customWidth="1"/>
    <col min="7" max="7" width="21.140625" customWidth="1"/>
    <col min="8" max="8" width="13.7109375" customWidth="1"/>
    <col min="9" max="9" width="13.5703125" customWidth="1"/>
    <col min="10" max="10" width="9.28515625" customWidth="1"/>
    <col min="11" max="11" width="8.28515625" customWidth="1"/>
  </cols>
  <sheetData>
    <row r="1" spans="1:11" ht="15.75" x14ac:dyDescent="0.25">
      <c r="A1" s="118"/>
      <c r="B1" s="118"/>
      <c r="C1" s="118"/>
      <c r="D1" s="118"/>
      <c r="E1" s="118"/>
      <c r="F1" s="118"/>
      <c r="G1" s="118"/>
      <c r="H1" s="118"/>
      <c r="I1" s="154"/>
      <c r="J1" s="154"/>
      <c r="K1" s="154"/>
    </row>
    <row r="2" spans="1:11" ht="15.75" x14ac:dyDescent="0.25">
      <c r="A2" s="215" t="s">
        <v>252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5.75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5.75" customHeight="1" x14ac:dyDescent="0.25">
      <c r="A4" s="215" t="s">
        <v>253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ht="15.75" thickBot="1" x14ac:dyDescent="0.3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1" ht="39" thickBot="1" x14ac:dyDescent="0.3">
      <c r="A6" s="250" t="s">
        <v>80</v>
      </c>
      <c r="B6" s="251"/>
      <c r="C6" s="251"/>
      <c r="D6" s="251"/>
      <c r="E6" s="252"/>
      <c r="F6" s="136" t="s">
        <v>232</v>
      </c>
      <c r="G6" s="136" t="s">
        <v>220</v>
      </c>
      <c r="H6" s="136" t="s">
        <v>233</v>
      </c>
      <c r="I6" s="136" t="s">
        <v>234</v>
      </c>
      <c r="J6" s="136" t="s">
        <v>235</v>
      </c>
      <c r="K6" s="137" t="s">
        <v>236</v>
      </c>
    </row>
    <row r="7" spans="1:11" ht="15.75" thickBot="1" x14ac:dyDescent="0.3">
      <c r="A7" s="253">
        <v>1</v>
      </c>
      <c r="B7" s="254"/>
      <c r="C7" s="254"/>
      <c r="D7" s="254"/>
      <c r="E7" s="255"/>
      <c r="F7" s="160">
        <v>2</v>
      </c>
      <c r="G7" s="160">
        <v>3</v>
      </c>
      <c r="H7" s="160">
        <v>4</v>
      </c>
      <c r="I7" s="160">
        <v>5</v>
      </c>
      <c r="J7" s="160" t="s">
        <v>237</v>
      </c>
      <c r="K7" s="153" t="s">
        <v>238</v>
      </c>
    </row>
    <row r="8" spans="1:11" ht="30.75" customHeight="1" x14ac:dyDescent="0.25">
      <c r="A8" s="161">
        <v>5</v>
      </c>
      <c r="B8" s="256" t="s">
        <v>254</v>
      </c>
      <c r="C8" s="257"/>
      <c r="D8" s="257"/>
      <c r="E8" s="258"/>
      <c r="F8" s="155">
        <v>0</v>
      </c>
      <c r="G8" s="155">
        <v>0</v>
      </c>
      <c r="H8" s="155">
        <v>0</v>
      </c>
      <c r="I8" s="155">
        <v>0</v>
      </c>
      <c r="J8" s="156">
        <v>0</v>
      </c>
      <c r="K8" s="157">
        <v>0</v>
      </c>
    </row>
    <row r="9" spans="1:11" ht="30.75" customHeight="1" thickBot="1" x14ac:dyDescent="0.3">
      <c r="A9" s="150">
        <v>8</v>
      </c>
      <c r="B9" s="259" t="s">
        <v>255</v>
      </c>
      <c r="C9" s="260"/>
      <c r="D9" s="260"/>
      <c r="E9" s="261"/>
      <c r="F9" s="158">
        <v>0</v>
      </c>
      <c r="G9" s="158">
        <v>0</v>
      </c>
      <c r="H9" s="158">
        <v>0</v>
      </c>
      <c r="I9" s="158">
        <v>0</v>
      </c>
      <c r="J9" s="142">
        <v>0</v>
      </c>
      <c r="K9" s="143">
        <v>0</v>
      </c>
    </row>
    <row r="10" spans="1:11" x14ac:dyDescent="0.25">
      <c r="A10" s="151"/>
      <c r="B10" s="151"/>
      <c r="C10" s="151"/>
      <c r="D10" s="151"/>
      <c r="E10" s="151"/>
      <c r="F10" s="151"/>
      <c r="G10" s="151"/>
      <c r="H10" s="151"/>
      <c r="I10" s="151"/>
      <c r="J10" s="151"/>
      <c r="K10" s="151"/>
    </row>
  </sheetData>
  <mergeCells count="6">
    <mergeCell ref="B9:E9"/>
    <mergeCell ref="A2:K2"/>
    <mergeCell ref="A4:K5"/>
    <mergeCell ref="A6:E6"/>
    <mergeCell ref="A7:E7"/>
    <mergeCell ref="B8:E8"/>
  </mergeCells>
  <pageMargins left="0.7" right="0.7" top="0.75" bottom="0.75" header="0.3" footer="0.3"/>
  <pageSetup paperSize="9" scale="74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2DF2-00F8-4D05-86E3-85673E6E1705}">
  <sheetPr>
    <pageSetUpPr fitToPage="1"/>
  </sheetPr>
  <dimension ref="A1:K8"/>
  <sheetViews>
    <sheetView workbookViewId="0">
      <selection activeCell="H4" sqref="H4"/>
    </sheetView>
  </sheetViews>
  <sheetFormatPr defaultRowHeight="15" x14ac:dyDescent="0.25"/>
  <cols>
    <col min="1" max="1" width="9.140625" style="152"/>
    <col min="2" max="2" width="18.7109375" style="152" customWidth="1"/>
    <col min="3" max="3" width="15.7109375" style="152" customWidth="1"/>
    <col min="4" max="4" width="4.140625" style="152" customWidth="1"/>
    <col min="5" max="5" width="0.140625" style="152" hidden="1" customWidth="1"/>
    <col min="6" max="6" width="16" style="152" customWidth="1"/>
    <col min="7" max="7" width="11" style="152" customWidth="1"/>
    <col min="8" max="8" width="11.5703125" style="152" customWidth="1"/>
    <col min="9" max="9" width="14.7109375" style="152" customWidth="1"/>
    <col min="10" max="16384" width="9.140625" style="152"/>
  </cols>
  <sheetData>
    <row r="1" spans="1:11" ht="18" customHeight="1" x14ac:dyDescent="0.25">
      <c r="A1" s="215" t="s">
        <v>256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15.75" customHeight="1" x14ac:dyDescent="0.2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8.75" thickBot="1" x14ac:dyDescent="0.3">
      <c r="B3" s="163"/>
      <c r="C3" s="163"/>
      <c r="D3" s="163"/>
      <c r="E3" s="163"/>
      <c r="F3" s="164"/>
      <c r="G3" s="164"/>
      <c r="H3" s="164"/>
    </row>
    <row r="4" spans="1:11" ht="51.75" thickBot="1" x14ac:dyDescent="0.3">
      <c r="A4" s="250" t="s">
        <v>80</v>
      </c>
      <c r="B4" s="251"/>
      <c r="C4" s="251"/>
      <c r="D4" s="251"/>
      <c r="E4" s="252"/>
      <c r="F4" s="136" t="s">
        <v>232</v>
      </c>
      <c r="G4" s="136" t="s">
        <v>220</v>
      </c>
      <c r="H4" s="136" t="s">
        <v>233</v>
      </c>
      <c r="I4" s="136" t="s">
        <v>234</v>
      </c>
      <c r="J4" s="136" t="s">
        <v>235</v>
      </c>
      <c r="K4" s="137" t="s">
        <v>236</v>
      </c>
    </row>
    <row r="5" spans="1:11" ht="15.75" thickBot="1" x14ac:dyDescent="0.3">
      <c r="A5" s="253">
        <v>1</v>
      </c>
      <c r="B5" s="254"/>
      <c r="C5" s="254"/>
      <c r="D5" s="254"/>
      <c r="E5" s="255"/>
      <c r="F5" s="160">
        <v>2</v>
      </c>
      <c r="G5" s="160">
        <v>3</v>
      </c>
      <c r="H5" s="160">
        <v>4</v>
      </c>
      <c r="I5" s="160">
        <v>5</v>
      </c>
      <c r="J5" s="160" t="s">
        <v>237</v>
      </c>
      <c r="K5" s="153" t="s">
        <v>238</v>
      </c>
    </row>
    <row r="6" spans="1:11" x14ac:dyDescent="0.25">
      <c r="A6" s="161"/>
      <c r="B6" s="256" t="s">
        <v>257</v>
      </c>
      <c r="C6" s="257"/>
      <c r="D6" s="257"/>
      <c r="E6" s="258"/>
      <c r="F6" s="155">
        <v>0</v>
      </c>
      <c r="G6" s="155">
        <v>0</v>
      </c>
      <c r="H6" s="155">
        <v>0</v>
      </c>
      <c r="I6" s="155">
        <v>0</v>
      </c>
      <c r="J6" s="156">
        <v>0</v>
      </c>
      <c r="K6" s="157">
        <v>0</v>
      </c>
    </row>
    <row r="7" spans="1:11" ht="15.75" thickBot="1" x14ac:dyDescent="0.3">
      <c r="A7" s="150"/>
      <c r="B7" s="259" t="s">
        <v>258</v>
      </c>
      <c r="C7" s="260"/>
      <c r="D7" s="260"/>
      <c r="E7" s="261"/>
      <c r="F7" s="158">
        <v>0</v>
      </c>
      <c r="G7" s="158">
        <v>0</v>
      </c>
      <c r="H7" s="158">
        <v>0</v>
      </c>
      <c r="I7" s="158">
        <v>0</v>
      </c>
      <c r="J7" s="142">
        <v>0</v>
      </c>
      <c r="K7" s="143">
        <v>0</v>
      </c>
    </row>
    <row r="8" spans="1:11" x14ac:dyDescent="0.2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</row>
  </sheetData>
  <mergeCells count="5">
    <mergeCell ref="A1:K2"/>
    <mergeCell ref="A4:E4"/>
    <mergeCell ref="A5:E5"/>
    <mergeCell ref="B6:E6"/>
    <mergeCell ref="B7:E7"/>
  </mergeCells>
  <pageMargins left="0.7" right="0.7" top="0.75" bottom="0.75" header="0.3" footer="0.3"/>
  <pageSetup paperSize="9" scale="73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F222-D1F0-458F-AFE1-A432D5F9BD41}">
  <sheetPr>
    <pageSetUpPr fitToPage="1"/>
  </sheetPr>
  <dimension ref="A1:E396"/>
  <sheetViews>
    <sheetView workbookViewId="0">
      <selection sqref="A1:E1"/>
    </sheetView>
  </sheetViews>
  <sheetFormatPr defaultRowHeight="11.25" x14ac:dyDescent="0.15"/>
  <cols>
    <col min="1" max="1" width="67.7109375" style="109" customWidth="1"/>
    <col min="2" max="3" width="16.5703125" style="71" customWidth="1"/>
    <col min="4" max="4" width="24.7109375" style="71" customWidth="1"/>
    <col min="5" max="5" width="8.85546875" style="71" customWidth="1"/>
    <col min="6" max="16384" width="9.140625" style="71"/>
  </cols>
  <sheetData>
    <row r="1" spans="1:5" ht="22.5" customHeight="1" thickBot="1" x14ac:dyDescent="0.25">
      <c r="A1" s="262" t="s">
        <v>63</v>
      </c>
      <c r="B1" s="263"/>
      <c r="C1" s="263"/>
      <c r="D1" s="263"/>
      <c r="E1" s="264"/>
    </row>
    <row r="2" spans="1:5" ht="22.5" customHeight="1" thickBot="1" x14ac:dyDescent="0.2">
      <c r="A2" s="265" t="s">
        <v>66</v>
      </c>
      <c r="B2" s="266"/>
      <c r="C2" s="266"/>
      <c r="D2" s="266"/>
      <c r="E2" s="267"/>
    </row>
    <row r="3" spans="1:5" ht="32.25" thickBot="1" x14ac:dyDescent="0.25">
      <c r="A3" s="106" t="s">
        <v>177</v>
      </c>
      <c r="B3" s="107" t="s">
        <v>220</v>
      </c>
      <c r="C3" s="107" t="s">
        <v>233</v>
      </c>
      <c r="D3" s="108" t="s">
        <v>217</v>
      </c>
      <c r="E3" s="113" t="s">
        <v>260</v>
      </c>
    </row>
    <row r="4" spans="1:5" ht="9.75" customHeight="1" thickBot="1" x14ac:dyDescent="0.2">
      <c r="A4" s="114">
        <v>1</v>
      </c>
      <c r="B4" s="115">
        <v>2</v>
      </c>
      <c r="C4" s="115">
        <v>3</v>
      </c>
      <c r="D4" s="116">
        <v>4</v>
      </c>
      <c r="E4" s="117">
        <v>5</v>
      </c>
    </row>
    <row r="5" spans="1:5" ht="12.75" x14ac:dyDescent="0.2">
      <c r="A5" s="111" t="s">
        <v>178</v>
      </c>
      <c r="B5" s="112">
        <v>2983120</v>
      </c>
      <c r="C5" s="112">
        <v>3045996</v>
      </c>
      <c r="D5" s="112">
        <v>1457321.71</v>
      </c>
      <c r="E5" s="112">
        <f>SUM(D5/C5)*100</f>
        <v>47.843848448914571</v>
      </c>
    </row>
    <row r="6" spans="1:5" ht="12.75" x14ac:dyDescent="0.2">
      <c r="A6" s="110" t="s">
        <v>106</v>
      </c>
      <c r="B6" s="73">
        <v>116000</v>
      </c>
      <c r="C6" s="73">
        <v>116000</v>
      </c>
      <c r="D6" s="73">
        <v>58170.13</v>
      </c>
      <c r="E6" s="112">
        <f t="shared" ref="E6:E69" si="0">SUM(D6/C6)*100</f>
        <v>50.146663793103443</v>
      </c>
    </row>
    <row r="7" spans="1:5" ht="12.75" x14ac:dyDescent="0.2">
      <c r="A7" s="110" t="s">
        <v>200</v>
      </c>
      <c r="B7" s="73">
        <v>116000</v>
      </c>
      <c r="C7" s="73">
        <v>116000</v>
      </c>
      <c r="D7" s="73">
        <v>58170.13</v>
      </c>
      <c r="E7" s="112">
        <f t="shared" si="0"/>
        <v>50.146663793103443</v>
      </c>
    </row>
    <row r="8" spans="1:5" ht="12.75" x14ac:dyDescent="0.2">
      <c r="A8" s="110" t="s">
        <v>21</v>
      </c>
      <c r="B8" s="73">
        <v>114900</v>
      </c>
      <c r="C8" s="73">
        <v>114900</v>
      </c>
      <c r="D8" s="73">
        <v>58170.13</v>
      </c>
      <c r="E8" s="112">
        <f t="shared" si="0"/>
        <v>50.626744995648387</v>
      </c>
    </row>
    <row r="9" spans="1:5" ht="12.75" x14ac:dyDescent="0.2">
      <c r="A9" s="110" t="s">
        <v>22</v>
      </c>
      <c r="B9" s="73">
        <v>8345</v>
      </c>
      <c r="C9" s="73">
        <v>8345</v>
      </c>
      <c r="D9" s="73">
        <v>6833.72</v>
      </c>
      <c r="E9" s="112">
        <f t="shared" si="0"/>
        <v>81.889994008388257</v>
      </c>
    </row>
    <row r="10" spans="1:5" ht="12.75" x14ac:dyDescent="0.2">
      <c r="A10" s="110" t="s">
        <v>23</v>
      </c>
      <c r="B10" s="73">
        <v>7300</v>
      </c>
      <c r="C10" s="73">
        <v>7300</v>
      </c>
      <c r="D10" s="73">
        <v>5876.09</v>
      </c>
      <c r="E10" s="112">
        <f t="shared" si="0"/>
        <v>80.494383561643829</v>
      </c>
    </row>
    <row r="11" spans="1:5" ht="12.75" x14ac:dyDescent="0.2">
      <c r="A11" s="110" t="s">
        <v>107</v>
      </c>
      <c r="B11" s="73">
        <v>5500</v>
      </c>
      <c r="C11" s="73">
        <v>5500</v>
      </c>
      <c r="D11" s="73">
        <v>2793</v>
      </c>
      <c r="E11" s="112">
        <f t="shared" si="0"/>
        <v>50.781818181818181</v>
      </c>
    </row>
    <row r="12" spans="1:5" ht="12.75" x14ac:dyDescent="0.2">
      <c r="A12" s="110" t="s">
        <v>108</v>
      </c>
      <c r="B12" s="73">
        <v>1000</v>
      </c>
      <c r="C12" s="73">
        <v>1000</v>
      </c>
      <c r="D12" s="73">
        <v>1334.54</v>
      </c>
      <c r="E12" s="112">
        <f t="shared" si="0"/>
        <v>133.45400000000001</v>
      </c>
    </row>
    <row r="13" spans="1:5" ht="12.75" x14ac:dyDescent="0.2">
      <c r="A13" s="110" t="s">
        <v>109</v>
      </c>
      <c r="B13" s="74">
        <v>800</v>
      </c>
      <c r="C13" s="74">
        <v>800</v>
      </c>
      <c r="D13" s="73">
        <v>1748.55</v>
      </c>
      <c r="E13" s="112">
        <f t="shared" si="0"/>
        <v>218.56874999999997</v>
      </c>
    </row>
    <row r="14" spans="1:5" ht="12.75" x14ac:dyDescent="0.2">
      <c r="A14" s="110" t="s">
        <v>25</v>
      </c>
      <c r="B14" s="73">
        <v>1045</v>
      </c>
      <c r="C14" s="73">
        <v>1045</v>
      </c>
      <c r="D14" s="74">
        <v>957.63</v>
      </c>
      <c r="E14" s="112">
        <f t="shared" si="0"/>
        <v>91.639234449760764</v>
      </c>
    </row>
    <row r="15" spans="1:5" ht="12.75" x14ac:dyDescent="0.2">
      <c r="A15" s="110" t="s">
        <v>110</v>
      </c>
      <c r="B15" s="74">
        <v>545</v>
      </c>
      <c r="C15" s="74">
        <v>545</v>
      </c>
      <c r="D15" s="74">
        <v>125</v>
      </c>
      <c r="E15" s="112">
        <f t="shared" si="0"/>
        <v>22.935779816513762</v>
      </c>
    </row>
    <row r="16" spans="1:5" ht="12.75" x14ac:dyDescent="0.2">
      <c r="A16" s="110" t="s">
        <v>111</v>
      </c>
      <c r="B16" s="74">
        <v>500</v>
      </c>
      <c r="C16" s="74">
        <v>500</v>
      </c>
      <c r="D16" s="74">
        <v>832.63</v>
      </c>
      <c r="E16" s="112">
        <f t="shared" si="0"/>
        <v>166.52600000000001</v>
      </c>
    </row>
    <row r="17" spans="1:5" ht="12.75" x14ac:dyDescent="0.2">
      <c r="A17" s="110" t="s">
        <v>26</v>
      </c>
      <c r="B17" s="73">
        <v>23100</v>
      </c>
      <c r="C17" s="73">
        <v>23100</v>
      </c>
      <c r="D17" s="73">
        <v>8744.2800000000007</v>
      </c>
      <c r="E17" s="112">
        <f t="shared" si="0"/>
        <v>37.85402597402598</v>
      </c>
    </row>
    <row r="18" spans="1:5" ht="12.75" x14ac:dyDescent="0.2">
      <c r="A18" s="110" t="s">
        <v>27</v>
      </c>
      <c r="B18" s="73">
        <v>15100</v>
      </c>
      <c r="C18" s="73">
        <v>15100</v>
      </c>
      <c r="D18" s="73">
        <v>7287.23</v>
      </c>
      <c r="E18" s="112">
        <f t="shared" si="0"/>
        <v>48.259801324503307</v>
      </c>
    </row>
    <row r="19" spans="1:5" ht="12.75" x14ac:dyDescent="0.2">
      <c r="A19" s="110" t="s">
        <v>112</v>
      </c>
      <c r="B19" s="73">
        <v>8500</v>
      </c>
      <c r="C19" s="73">
        <v>8500</v>
      </c>
      <c r="D19" s="73">
        <v>3363.55</v>
      </c>
      <c r="E19" s="112">
        <f t="shared" si="0"/>
        <v>39.571176470588235</v>
      </c>
    </row>
    <row r="20" spans="1:5" ht="12.75" x14ac:dyDescent="0.2">
      <c r="A20" s="110" t="s">
        <v>113</v>
      </c>
      <c r="B20" s="74">
        <v>250</v>
      </c>
      <c r="C20" s="74">
        <v>250</v>
      </c>
      <c r="D20" s="74">
        <v>510.66</v>
      </c>
      <c r="E20" s="112">
        <f t="shared" si="0"/>
        <v>204.26400000000001</v>
      </c>
    </row>
    <row r="21" spans="1:5" ht="12.75" x14ac:dyDescent="0.2">
      <c r="A21" s="110" t="s">
        <v>114</v>
      </c>
      <c r="B21" s="73">
        <v>2200</v>
      </c>
      <c r="C21" s="73">
        <v>2200</v>
      </c>
      <c r="D21" s="74">
        <v>992.4</v>
      </c>
      <c r="E21" s="112">
        <f t="shared" si="0"/>
        <v>45.109090909090909</v>
      </c>
    </row>
    <row r="22" spans="1:5" ht="12.75" x14ac:dyDescent="0.2">
      <c r="A22" s="110" t="s">
        <v>115</v>
      </c>
      <c r="B22" s="73">
        <v>4000</v>
      </c>
      <c r="C22" s="73">
        <v>4000</v>
      </c>
      <c r="D22" s="73">
        <v>2420.62</v>
      </c>
      <c r="E22" s="112">
        <f t="shared" si="0"/>
        <v>60.515500000000003</v>
      </c>
    </row>
    <row r="23" spans="1:5" ht="12.75" x14ac:dyDescent="0.2">
      <c r="A23" s="110" t="s">
        <v>116</v>
      </c>
      <c r="B23" s="74">
        <v>150</v>
      </c>
      <c r="C23" s="74">
        <v>150</v>
      </c>
      <c r="D23" s="72"/>
      <c r="E23" s="112">
        <f t="shared" si="0"/>
        <v>0</v>
      </c>
    </row>
    <row r="24" spans="1:5" ht="12.75" x14ac:dyDescent="0.2">
      <c r="A24" s="110" t="s">
        <v>28</v>
      </c>
      <c r="B24" s="74">
        <v>200</v>
      </c>
      <c r="C24" s="74">
        <v>200</v>
      </c>
      <c r="D24" s="72"/>
      <c r="E24" s="112">
        <f t="shared" si="0"/>
        <v>0</v>
      </c>
    </row>
    <row r="25" spans="1:5" ht="12.75" x14ac:dyDescent="0.2">
      <c r="A25" s="110" t="s">
        <v>117</v>
      </c>
      <c r="B25" s="74">
        <v>200</v>
      </c>
      <c r="C25" s="74">
        <v>200</v>
      </c>
      <c r="D25" s="72"/>
      <c r="E25" s="112">
        <f t="shared" si="0"/>
        <v>0</v>
      </c>
    </row>
    <row r="26" spans="1:5" ht="12.75" x14ac:dyDescent="0.2">
      <c r="A26" s="110" t="s">
        <v>29</v>
      </c>
      <c r="B26" s="74">
        <v>50</v>
      </c>
      <c r="C26" s="74">
        <v>50</v>
      </c>
      <c r="D26" s="74">
        <v>26.3</v>
      </c>
      <c r="E26" s="112">
        <f t="shared" si="0"/>
        <v>52.6</v>
      </c>
    </row>
    <row r="27" spans="1:5" ht="12.75" x14ac:dyDescent="0.2">
      <c r="A27" s="110" t="s">
        <v>119</v>
      </c>
      <c r="B27" s="74">
        <v>50</v>
      </c>
      <c r="C27" s="74">
        <v>50</v>
      </c>
      <c r="D27" s="74">
        <v>26.3</v>
      </c>
      <c r="E27" s="112">
        <f t="shared" si="0"/>
        <v>52.6</v>
      </c>
    </row>
    <row r="28" spans="1:5" ht="12.75" x14ac:dyDescent="0.2">
      <c r="A28" s="110" t="s">
        <v>30</v>
      </c>
      <c r="B28" s="73">
        <v>6500</v>
      </c>
      <c r="C28" s="73">
        <v>6500</v>
      </c>
      <c r="D28" s="74">
        <v>232.5</v>
      </c>
      <c r="E28" s="112">
        <f t="shared" si="0"/>
        <v>3.5769230769230766</v>
      </c>
    </row>
    <row r="29" spans="1:5" ht="25.5" x14ac:dyDescent="0.2">
      <c r="A29" s="110" t="s">
        <v>121</v>
      </c>
      <c r="B29" s="73">
        <v>5000</v>
      </c>
      <c r="C29" s="73">
        <v>5000</v>
      </c>
      <c r="D29" s="72"/>
      <c r="E29" s="112">
        <f t="shared" si="0"/>
        <v>0</v>
      </c>
    </row>
    <row r="30" spans="1:5" ht="25.5" x14ac:dyDescent="0.2">
      <c r="A30" s="110" t="s">
        <v>122</v>
      </c>
      <c r="B30" s="73">
        <v>1500</v>
      </c>
      <c r="C30" s="73">
        <v>1500</v>
      </c>
      <c r="D30" s="74">
        <v>232.5</v>
      </c>
      <c r="E30" s="112">
        <f t="shared" si="0"/>
        <v>15.5</v>
      </c>
    </row>
    <row r="31" spans="1:5" ht="12.75" x14ac:dyDescent="0.2">
      <c r="A31" s="110" t="s">
        <v>32</v>
      </c>
      <c r="B31" s="73">
        <v>1250</v>
      </c>
      <c r="C31" s="73">
        <v>1250</v>
      </c>
      <c r="D31" s="73">
        <v>1198.25</v>
      </c>
      <c r="E31" s="112">
        <f t="shared" si="0"/>
        <v>95.86</v>
      </c>
    </row>
    <row r="32" spans="1:5" ht="12.75" x14ac:dyDescent="0.2">
      <c r="A32" s="110" t="s">
        <v>124</v>
      </c>
      <c r="B32" s="73">
        <v>1250</v>
      </c>
      <c r="C32" s="73">
        <v>1250</v>
      </c>
      <c r="D32" s="73">
        <v>1198.25</v>
      </c>
      <c r="E32" s="112">
        <f t="shared" si="0"/>
        <v>95.86</v>
      </c>
    </row>
    <row r="33" spans="1:5" ht="12.75" x14ac:dyDescent="0.2">
      <c r="A33" s="110" t="s">
        <v>33</v>
      </c>
      <c r="B33" s="73">
        <v>78185</v>
      </c>
      <c r="C33" s="73">
        <v>78185</v>
      </c>
      <c r="D33" s="73">
        <v>41886.129999999997</v>
      </c>
      <c r="E33" s="112">
        <f t="shared" si="0"/>
        <v>53.573102257466267</v>
      </c>
    </row>
    <row r="34" spans="1:5" ht="12.75" x14ac:dyDescent="0.2">
      <c r="A34" s="110" t="s">
        <v>34</v>
      </c>
      <c r="B34" s="73">
        <v>4750</v>
      </c>
      <c r="C34" s="73">
        <v>4750</v>
      </c>
      <c r="D34" s="73">
        <v>3117.26</v>
      </c>
      <c r="E34" s="112">
        <f t="shared" si="0"/>
        <v>65.626526315789476</v>
      </c>
    </row>
    <row r="35" spans="1:5" ht="12.75" x14ac:dyDescent="0.2">
      <c r="A35" s="110" t="s">
        <v>125</v>
      </c>
      <c r="B35" s="73">
        <v>4000</v>
      </c>
      <c r="C35" s="73">
        <v>4000</v>
      </c>
      <c r="D35" s="73">
        <v>2121.83</v>
      </c>
      <c r="E35" s="112">
        <f t="shared" si="0"/>
        <v>53.045750000000005</v>
      </c>
    </row>
    <row r="36" spans="1:5" ht="12.75" x14ac:dyDescent="0.2">
      <c r="A36" s="110" t="s">
        <v>126</v>
      </c>
      <c r="B36" s="74">
        <v>750</v>
      </c>
      <c r="C36" s="74">
        <v>750</v>
      </c>
      <c r="D36" s="74">
        <v>505.43</v>
      </c>
      <c r="E36" s="112">
        <f t="shared" si="0"/>
        <v>67.390666666666661</v>
      </c>
    </row>
    <row r="37" spans="1:5" ht="12.75" x14ac:dyDescent="0.2">
      <c r="A37" s="110" t="s">
        <v>167</v>
      </c>
      <c r="B37" s="72"/>
      <c r="C37" s="72"/>
      <c r="D37" s="74">
        <v>490</v>
      </c>
      <c r="E37" s="112" t="s">
        <v>240</v>
      </c>
    </row>
    <row r="38" spans="1:5" ht="12.75" x14ac:dyDescent="0.2">
      <c r="A38" s="110" t="s">
        <v>35</v>
      </c>
      <c r="B38" s="73">
        <v>30860</v>
      </c>
      <c r="C38" s="73">
        <v>30860</v>
      </c>
      <c r="D38" s="73">
        <v>9272.43</v>
      </c>
      <c r="E38" s="112">
        <f t="shared" si="0"/>
        <v>30.046759559300067</v>
      </c>
    </row>
    <row r="39" spans="1:5" ht="12.75" x14ac:dyDescent="0.2">
      <c r="A39" s="110" t="s">
        <v>127</v>
      </c>
      <c r="B39" s="73">
        <v>8500</v>
      </c>
      <c r="C39" s="73">
        <v>8500</v>
      </c>
      <c r="D39" s="72"/>
      <c r="E39" s="112">
        <f t="shared" si="0"/>
        <v>0</v>
      </c>
    </row>
    <row r="40" spans="1:5" ht="12.75" x14ac:dyDescent="0.2">
      <c r="A40" s="110" t="s">
        <v>128</v>
      </c>
      <c r="B40" s="73">
        <v>21860</v>
      </c>
      <c r="C40" s="73">
        <v>21860</v>
      </c>
      <c r="D40" s="73">
        <v>9272.43</v>
      </c>
      <c r="E40" s="112">
        <f t="shared" si="0"/>
        <v>42.417337602927724</v>
      </c>
    </row>
    <row r="41" spans="1:5" ht="12.75" x14ac:dyDescent="0.2">
      <c r="A41" s="110" t="s">
        <v>129</v>
      </c>
      <c r="B41" s="74">
        <v>500</v>
      </c>
      <c r="C41" s="74">
        <v>500</v>
      </c>
      <c r="D41" s="72"/>
      <c r="E41" s="112">
        <f t="shared" si="0"/>
        <v>0</v>
      </c>
    </row>
    <row r="42" spans="1:5" ht="12.75" x14ac:dyDescent="0.2">
      <c r="A42" s="110" t="s">
        <v>36</v>
      </c>
      <c r="B42" s="74">
        <v>300</v>
      </c>
      <c r="C42" s="74">
        <v>300</v>
      </c>
      <c r="D42" s="72"/>
      <c r="E42" s="112">
        <f t="shared" si="0"/>
        <v>0</v>
      </c>
    </row>
    <row r="43" spans="1:5" ht="12.75" x14ac:dyDescent="0.2">
      <c r="A43" s="110" t="s">
        <v>179</v>
      </c>
      <c r="B43" s="74">
        <v>300</v>
      </c>
      <c r="C43" s="74">
        <v>300</v>
      </c>
      <c r="D43" s="72"/>
      <c r="E43" s="112">
        <f t="shared" si="0"/>
        <v>0</v>
      </c>
    </row>
    <row r="44" spans="1:5" ht="12.75" x14ac:dyDescent="0.2">
      <c r="A44" s="110" t="s">
        <v>37</v>
      </c>
      <c r="B44" s="73">
        <v>18030</v>
      </c>
      <c r="C44" s="73">
        <v>18030</v>
      </c>
      <c r="D44" s="73">
        <v>11671.39</v>
      </c>
      <c r="E44" s="112">
        <f t="shared" si="0"/>
        <v>64.733166943982241</v>
      </c>
    </row>
    <row r="45" spans="1:5" ht="12.75" x14ac:dyDescent="0.2">
      <c r="A45" s="110" t="s">
        <v>130</v>
      </c>
      <c r="B45" s="73">
        <v>4000</v>
      </c>
      <c r="C45" s="73">
        <v>4000</v>
      </c>
      <c r="D45" s="73">
        <v>1581.44</v>
      </c>
      <c r="E45" s="112">
        <f t="shared" si="0"/>
        <v>39.536000000000001</v>
      </c>
    </row>
    <row r="46" spans="1:5" ht="12.75" x14ac:dyDescent="0.2">
      <c r="A46" s="110" t="s">
        <v>131</v>
      </c>
      <c r="B46" s="73">
        <v>5800</v>
      </c>
      <c r="C46" s="73">
        <v>5800</v>
      </c>
      <c r="D46" s="73">
        <v>2428.0700000000002</v>
      </c>
      <c r="E46" s="112">
        <f t="shared" si="0"/>
        <v>41.863275862068967</v>
      </c>
    </row>
    <row r="47" spans="1:5" ht="12.75" x14ac:dyDescent="0.2">
      <c r="A47" s="110" t="s">
        <v>132</v>
      </c>
      <c r="B47" s="73">
        <v>1500</v>
      </c>
      <c r="C47" s="73">
        <v>1500</v>
      </c>
      <c r="D47" s="74">
        <v>936.25</v>
      </c>
      <c r="E47" s="112">
        <f t="shared" si="0"/>
        <v>62.416666666666664</v>
      </c>
    </row>
    <row r="48" spans="1:5" ht="12.75" x14ac:dyDescent="0.2">
      <c r="A48" s="110" t="s">
        <v>133</v>
      </c>
      <c r="B48" s="72"/>
      <c r="C48" s="72"/>
      <c r="D48" s="72"/>
      <c r="E48" s="112" t="s">
        <v>240</v>
      </c>
    </row>
    <row r="49" spans="1:5" ht="12.75" x14ac:dyDescent="0.2">
      <c r="A49" s="110" t="s">
        <v>134</v>
      </c>
      <c r="B49" s="73">
        <v>6730</v>
      </c>
      <c r="C49" s="73">
        <v>6730</v>
      </c>
      <c r="D49" s="73">
        <v>6725.63</v>
      </c>
      <c r="E49" s="112">
        <f t="shared" si="0"/>
        <v>99.935066864784545</v>
      </c>
    </row>
    <row r="50" spans="1:5" ht="12.75" x14ac:dyDescent="0.2">
      <c r="A50" s="110" t="s">
        <v>218</v>
      </c>
      <c r="B50" s="73">
        <v>1000</v>
      </c>
      <c r="C50" s="73">
        <v>1000</v>
      </c>
      <c r="D50" s="72"/>
      <c r="E50" s="112">
        <f t="shared" si="0"/>
        <v>0</v>
      </c>
    </row>
    <row r="51" spans="1:5" ht="12.75" x14ac:dyDescent="0.2">
      <c r="A51" s="110" t="s">
        <v>213</v>
      </c>
      <c r="B51" s="73">
        <v>1000</v>
      </c>
      <c r="C51" s="73">
        <v>1000</v>
      </c>
      <c r="D51" s="72"/>
      <c r="E51" s="112">
        <f t="shared" si="0"/>
        <v>0</v>
      </c>
    </row>
    <row r="52" spans="1:5" ht="12.75" x14ac:dyDescent="0.2">
      <c r="A52" s="110" t="s">
        <v>38</v>
      </c>
      <c r="B52" s="73">
        <v>8140</v>
      </c>
      <c r="C52" s="73">
        <v>8140</v>
      </c>
      <c r="D52" s="73">
        <v>8000</v>
      </c>
      <c r="E52" s="112">
        <f t="shared" si="0"/>
        <v>98.280098280098287</v>
      </c>
    </row>
    <row r="53" spans="1:5" ht="12.75" x14ac:dyDescent="0.2">
      <c r="A53" s="110" t="s">
        <v>135</v>
      </c>
      <c r="B53" s="73">
        <v>8140</v>
      </c>
      <c r="C53" s="73">
        <v>8140</v>
      </c>
      <c r="D53" s="73">
        <v>8000</v>
      </c>
      <c r="E53" s="112">
        <f t="shared" si="0"/>
        <v>98.280098280098287</v>
      </c>
    </row>
    <row r="54" spans="1:5" ht="12.75" x14ac:dyDescent="0.2">
      <c r="A54" s="110" t="s">
        <v>39</v>
      </c>
      <c r="B54" s="74">
        <v>505</v>
      </c>
      <c r="C54" s="74">
        <v>505</v>
      </c>
      <c r="D54" s="73">
        <v>2114.44</v>
      </c>
      <c r="E54" s="112">
        <f t="shared" si="0"/>
        <v>418.70099009900991</v>
      </c>
    </row>
    <row r="55" spans="1:5" ht="12.75" x14ac:dyDescent="0.2">
      <c r="A55" s="110" t="s">
        <v>180</v>
      </c>
      <c r="B55" s="74">
        <v>305</v>
      </c>
      <c r="C55" s="74">
        <v>305</v>
      </c>
      <c r="D55" s="74">
        <v>264.93</v>
      </c>
      <c r="E55" s="112">
        <f t="shared" si="0"/>
        <v>86.862295081967204</v>
      </c>
    </row>
    <row r="56" spans="1:5" ht="12.75" x14ac:dyDescent="0.2">
      <c r="A56" s="110" t="s">
        <v>166</v>
      </c>
      <c r="B56" s="72"/>
      <c r="C56" s="72"/>
      <c r="D56" s="74">
        <v>104.51</v>
      </c>
      <c r="E56" s="112" t="s">
        <v>240</v>
      </c>
    </row>
    <row r="57" spans="1:5" ht="12.75" x14ac:dyDescent="0.2">
      <c r="A57" s="110" t="s">
        <v>136</v>
      </c>
      <c r="B57" s="74">
        <v>200</v>
      </c>
      <c r="C57" s="74">
        <v>200</v>
      </c>
      <c r="D57" s="73">
        <v>1745</v>
      </c>
      <c r="E57" s="112">
        <f t="shared" si="0"/>
        <v>872.5</v>
      </c>
    </row>
    <row r="58" spans="1:5" ht="12.75" x14ac:dyDescent="0.2">
      <c r="A58" s="110" t="s">
        <v>40</v>
      </c>
      <c r="B58" s="73">
        <v>4300</v>
      </c>
      <c r="C58" s="73">
        <v>4300</v>
      </c>
      <c r="D58" s="73">
        <v>2806.61</v>
      </c>
      <c r="E58" s="112">
        <f t="shared" si="0"/>
        <v>65.27000000000001</v>
      </c>
    </row>
    <row r="59" spans="1:5" ht="12.75" x14ac:dyDescent="0.2">
      <c r="A59" s="110" t="s">
        <v>137</v>
      </c>
      <c r="B59" s="73">
        <v>3800</v>
      </c>
      <c r="C59" s="73">
        <v>3800</v>
      </c>
      <c r="D59" s="73">
        <v>2648.18</v>
      </c>
      <c r="E59" s="112">
        <f t="shared" si="0"/>
        <v>69.688947368421054</v>
      </c>
    </row>
    <row r="60" spans="1:5" ht="12.75" x14ac:dyDescent="0.2">
      <c r="A60" s="110" t="s">
        <v>138</v>
      </c>
      <c r="B60" s="74">
        <v>500</v>
      </c>
      <c r="C60" s="74">
        <v>500</v>
      </c>
      <c r="D60" s="74">
        <v>158.43</v>
      </c>
      <c r="E60" s="112">
        <f t="shared" si="0"/>
        <v>31.686000000000003</v>
      </c>
    </row>
    <row r="61" spans="1:5" ht="12.75" x14ac:dyDescent="0.2">
      <c r="A61" s="110" t="s">
        <v>41</v>
      </c>
      <c r="B61" s="73">
        <v>10300</v>
      </c>
      <c r="C61" s="73">
        <v>10300</v>
      </c>
      <c r="D61" s="73">
        <v>4904</v>
      </c>
      <c r="E61" s="112">
        <f t="shared" si="0"/>
        <v>47.61165048543689</v>
      </c>
    </row>
    <row r="62" spans="1:5" ht="12.75" x14ac:dyDescent="0.2">
      <c r="A62" s="110" t="s">
        <v>139</v>
      </c>
      <c r="B62" s="73">
        <v>1100</v>
      </c>
      <c r="C62" s="73">
        <v>1100</v>
      </c>
      <c r="D62" s="74">
        <v>800</v>
      </c>
      <c r="E62" s="112">
        <f t="shared" si="0"/>
        <v>72.727272727272734</v>
      </c>
    </row>
    <row r="63" spans="1:5" ht="12.75" x14ac:dyDescent="0.2">
      <c r="A63" s="110" t="s">
        <v>140</v>
      </c>
      <c r="B63" s="73">
        <v>9000</v>
      </c>
      <c r="C63" s="73">
        <v>9000</v>
      </c>
      <c r="D63" s="73">
        <v>4104</v>
      </c>
      <c r="E63" s="112">
        <f t="shared" si="0"/>
        <v>45.6</v>
      </c>
    </row>
    <row r="64" spans="1:5" ht="12.75" x14ac:dyDescent="0.2">
      <c r="A64" s="110" t="s">
        <v>141</v>
      </c>
      <c r="B64" s="74">
        <v>200</v>
      </c>
      <c r="C64" s="74">
        <v>200</v>
      </c>
      <c r="D64" s="72"/>
      <c r="E64" s="112">
        <f t="shared" si="0"/>
        <v>0</v>
      </c>
    </row>
    <row r="65" spans="1:5" ht="12.75" x14ac:dyDescent="0.2">
      <c r="A65" s="110" t="s">
        <v>42</v>
      </c>
      <c r="B65" s="73">
        <v>5270</v>
      </c>
      <c r="C65" s="73">
        <v>5270</v>
      </c>
      <c r="D65" s="74">
        <v>706</v>
      </c>
      <c r="E65" s="112">
        <f t="shared" si="0"/>
        <v>13.396584440227704</v>
      </c>
    </row>
    <row r="66" spans="1:5" ht="12.75" x14ac:dyDescent="0.2">
      <c r="A66" s="110" t="s">
        <v>43</v>
      </c>
      <c r="B66" s="73">
        <v>3500</v>
      </c>
      <c r="C66" s="73">
        <v>3500</v>
      </c>
      <c r="D66" s="72"/>
      <c r="E66" s="112">
        <f t="shared" si="0"/>
        <v>0</v>
      </c>
    </row>
    <row r="67" spans="1:5" ht="12.75" x14ac:dyDescent="0.2">
      <c r="A67" s="110" t="s">
        <v>142</v>
      </c>
      <c r="B67" s="73">
        <v>3500</v>
      </c>
      <c r="C67" s="73">
        <v>3500</v>
      </c>
      <c r="D67" s="72"/>
      <c r="E67" s="112">
        <f t="shared" si="0"/>
        <v>0</v>
      </c>
    </row>
    <row r="68" spans="1:5" ht="12.75" x14ac:dyDescent="0.2">
      <c r="A68" s="110" t="s">
        <v>143</v>
      </c>
      <c r="B68" s="74">
        <v>500</v>
      </c>
      <c r="C68" s="74">
        <v>500</v>
      </c>
      <c r="D68" s="72"/>
      <c r="E68" s="112">
        <f t="shared" si="0"/>
        <v>0</v>
      </c>
    </row>
    <row r="69" spans="1:5" ht="12.75" x14ac:dyDescent="0.2">
      <c r="A69" s="110" t="s">
        <v>144</v>
      </c>
      <c r="B69" s="74">
        <v>500</v>
      </c>
      <c r="C69" s="74">
        <v>500</v>
      </c>
      <c r="D69" s="72"/>
      <c r="E69" s="112">
        <f t="shared" si="0"/>
        <v>0</v>
      </c>
    </row>
    <row r="70" spans="1:5" ht="12.75" x14ac:dyDescent="0.2">
      <c r="A70" s="110" t="s">
        <v>145</v>
      </c>
      <c r="B70" s="74">
        <v>70</v>
      </c>
      <c r="C70" s="74">
        <v>70</v>
      </c>
      <c r="D70" s="74">
        <v>70</v>
      </c>
      <c r="E70" s="112">
        <f t="shared" ref="E70:E133" si="1">SUM(D70/C70)*100</f>
        <v>100</v>
      </c>
    </row>
    <row r="71" spans="1:5" ht="12.75" x14ac:dyDescent="0.2">
      <c r="A71" s="110" t="s">
        <v>146</v>
      </c>
      <c r="B71" s="74">
        <v>70</v>
      </c>
      <c r="C71" s="74">
        <v>70</v>
      </c>
      <c r="D71" s="74">
        <v>70</v>
      </c>
      <c r="E71" s="112">
        <f t="shared" si="1"/>
        <v>100</v>
      </c>
    </row>
    <row r="72" spans="1:5" ht="12.75" x14ac:dyDescent="0.2">
      <c r="A72" s="110" t="s">
        <v>44</v>
      </c>
      <c r="B72" s="74">
        <v>200</v>
      </c>
      <c r="C72" s="74">
        <v>200</v>
      </c>
      <c r="D72" s="74">
        <v>556</v>
      </c>
      <c r="E72" s="112">
        <f t="shared" si="1"/>
        <v>278</v>
      </c>
    </row>
    <row r="73" spans="1:5" ht="12.75" x14ac:dyDescent="0.2">
      <c r="A73" s="110" t="s">
        <v>147</v>
      </c>
      <c r="B73" s="74">
        <v>200</v>
      </c>
      <c r="C73" s="74">
        <v>200</v>
      </c>
      <c r="D73" s="74">
        <v>556</v>
      </c>
      <c r="E73" s="112">
        <f t="shared" si="1"/>
        <v>278</v>
      </c>
    </row>
    <row r="74" spans="1:5" ht="12.75" x14ac:dyDescent="0.2">
      <c r="A74" s="110" t="s">
        <v>45</v>
      </c>
      <c r="B74" s="73">
        <v>1000</v>
      </c>
      <c r="C74" s="73">
        <v>1000</v>
      </c>
      <c r="D74" s="74">
        <v>80</v>
      </c>
      <c r="E74" s="112">
        <f t="shared" si="1"/>
        <v>8</v>
      </c>
    </row>
    <row r="75" spans="1:5" ht="12.75" x14ac:dyDescent="0.2">
      <c r="A75" s="110" t="s">
        <v>148</v>
      </c>
      <c r="B75" s="73">
        <v>1000</v>
      </c>
      <c r="C75" s="73">
        <v>1000</v>
      </c>
      <c r="D75" s="74">
        <v>80</v>
      </c>
      <c r="E75" s="112">
        <f t="shared" si="1"/>
        <v>8</v>
      </c>
    </row>
    <row r="76" spans="1:5" ht="12.75" x14ac:dyDescent="0.2">
      <c r="A76" s="110" t="s">
        <v>46</v>
      </c>
      <c r="B76" s="73">
        <v>1100</v>
      </c>
      <c r="C76" s="73">
        <v>1100</v>
      </c>
      <c r="D76" s="74">
        <v>0</v>
      </c>
      <c r="E76" s="112">
        <f t="shared" si="1"/>
        <v>0</v>
      </c>
    </row>
    <row r="77" spans="1:5" ht="12.75" x14ac:dyDescent="0.2">
      <c r="A77" s="110" t="s">
        <v>47</v>
      </c>
      <c r="B77" s="73">
        <v>1100</v>
      </c>
      <c r="C77" s="73">
        <v>1100</v>
      </c>
      <c r="D77" s="74">
        <v>0</v>
      </c>
      <c r="E77" s="112">
        <f t="shared" si="1"/>
        <v>0</v>
      </c>
    </row>
    <row r="78" spans="1:5" ht="12.75" x14ac:dyDescent="0.2">
      <c r="A78" s="110" t="s">
        <v>48</v>
      </c>
      <c r="B78" s="73">
        <v>1100</v>
      </c>
      <c r="C78" s="73">
        <v>1100</v>
      </c>
      <c r="D78" s="72"/>
      <c r="E78" s="112">
        <f t="shared" si="1"/>
        <v>0</v>
      </c>
    </row>
    <row r="79" spans="1:5" ht="12.75" x14ac:dyDescent="0.2">
      <c r="A79" s="110" t="s">
        <v>149</v>
      </c>
      <c r="B79" s="73">
        <v>1100</v>
      </c>
      <c r="C79" s="73">
        <v>1100</v>
      </c>
      <c r="D79" s="72"/>
      <c r="E79" s="112">
        <f t="shared" si="1"/>
        <v>0</v>
      </c>
    </row>
    <row r="80" spans="1:5" ht="12.75" x14ac:dyDescent="0.2">
      <c r="A80" s="110" t="s">
        <v>94</v>
      </c>
      <c r="B80" s="73">
        <v>1863500</v>
      </c>
      <c r="C80" s="73">
        <v>1863500</v>
      </c>
      <c r="D80" s="73">
        <v>964916.77</v>
      </c>
      <c r="E80" s="112">
        <f t="shared" si="1"/>
        <v>51.779810571505237</v>
      </c>
    </row>
    <row r="81" spans="1:5" ht="25.5" x14ac:dyDescent="0.2">
      <c r="A81" s="110" t="s">
        <v>201</v>
      </c>
      <c r="B81" s="73">
        <v>1863500</v>
      </c>
      <c r="C81" s="73">
        <v>1863500</v>
      </c>
      <c r="D81" s="73">
        <v>964916.77</v>
      </c>
      <c r="E81" s="112">
        <f t="shared" si="1"/>
        <v>51.779810571505237</v>
      </c>
    </row>
    <row r="82" spans="1:5" ht="12.75" x14ac:dyDescent="0.2">
      <c r="A82" s="110" t="s">
        <v>16</v>
      </c>
      <c r="B82" s="73">
        <v>1826000</v>
      </c>
      <c r="C82" s="73">
        <v>1826000</v>
      </c>
      <c r="D82" s="73">
        <v>937695.82</v>
      </c>
      <c r="E82" s="112">
        <f t="shared" si="1"/>
        <v>51.352454545454542</v>
      </c>
    </row>
    <row r="83" spans="1:5" ht="12.75" x14ac:dyDescent="0.2">
      <c r="A83" s="110" t="s">
        <v>95</v>
      </c>
      <c r="B83" s="73">
        <v>1500000</v>
      </c>
      <c r="C83" s="73">
        <v>1500000</v>
      </c>
      <c r="D83" s="73">
        <v>775303.56</v>
      </c>
      <c r="E83" s="112">
        <f t="shared" si="1"/>
        <v>51.686903999999998</v>
      </c>
    </row>
    <row r="84" spans="1:5" ht="12.75" x14ac:dyDescent="0.2">
      <c r="A84" s="110" t="s">
        <v>17</v>
      </c>
      <c r="B84" s="73">
        <v>1500000</v>
      </c>
      <c r="C84" s="73">
        <v>1500000</v>
      </c>
      <c r="D84" s="73">
        <v>775303.56</v>
      </c>
      <c r="E84" s="112">
        <f t="shared" si="1"/>
        <v>51.686903999999998</v>
      </c>
    </row>
    <row r="85" spans="1:5" ht="12.75" x14ac:dyDescent="0.2">
      <c r="A85" s="110" t="s">
        <v>96</v>
      </c>
      <c r="B85" s="73">
        <v>1500000</v>
      </c>
      <c r="C85" s="73">
        <v>1500000</v>
      </c>
      <c r="D85" s="73">
        <v>775303.56</v>
      </c>
      <c r="E85" s="112">
        <f t="shared" si="1"/>
        <v>51.686903999999998</v>
      </c>
    </row>
    <row r="86" spans="1:5" ht="12.75" x14ac:dyDescent="0.2">
      <c r="A86" s="110" t="s">
        <v>18</v>
      </c>
      <c r="B86" s="73">
        <v>78000</v>
      </c>
      <c r="C86" s="73">
        <v>78000</v>
      </c>
      <c r="D86" s="73">
        <v>34467.040000000001</v>
      </c>
      <c r="E86" s="112">
        <f t="shared" si="1"/>
        <v>44.18851282051282</v>
      </c>
    </row>
    <row r="87" spans="1:5" ht="12.75" x14ac:dyDescent="0.2">
      <c r="A87" s="110" t="s">
        <v>19</v>
      </c>
      <c r="B87" s="73">
        <v>78000</v>
      </c>
      <c r="C87" s="73">
        <v>78000</v>
      </c>
      <c r="D87" s="73">
        <v>34467.040000000001</v>
      </c>
      <c r="E87" s="112">
        <f t="shared" si="1"/>
        <v>44.18851282051282</v>
      </c>
    </row>
    <row r="88" spans="1:5" ht="12.75" x14ac:dyDescent="0.2">
      <c r="A88" s="110" t="s">
        <v>97</v>
      </c>
      <c r="B88" s="73">
        <v>35000</v>
      </c>
      <c r="C88" s="73">
        <v>35000</v>
      </c>
      <c r="D88" s="73">
        <v>8558.7900000000009</v>
      </c>
      <c r="E88" s="112">
        <f t="shared" si="1"/>
        <v>24.453685714285715</v>
      </c>
    </row>
    <row r="89" spans="1:5" ht="12.75" x14ac:dyDescent="0.2">
      <c r="A89" s="110" t="s">
        <v>98</v>
      </c>
      <c r="B89" s="73">
        <v>4000</v>
      </c>
      <c r="C89" s="73">
        <v>4000</v>
      </c>
      <c r="D89" s="73">
        <v>1424.32</v>
      </c>
      <c r="E89" s="112">
        <f t="shared" si="1"/>
        <v>35.608000000000004</v>
      </c>
    </row>
    <row r="90" spans="1:5" ht="12.75" x14ac:dyDescent="0.2">
      <c r="A90" s="110" t="s">
        <v>99</v>
      </c>
      <c r="B90" s="73">
        <v>10000</v>
      </c>
      <c r="C90" s="73">
        <v>10000</v>
      </c>
      <c r="D90" s="73">
        <v>3342.49</v>
      </c>
      <c r="E90" s="112">
        <f t="shared" si="1"/>
        <v>33.424899999999994</v>
      </c>
    </row>
    <row r="91" spans="1:5" ht="12.75" x14ac:dyDescent="0.2">
      <c r="A91" s="110" t="s">
        <v>100</v>
      </c>
      <c r="B91" s="73">
        <v>4000</v>
      </c>
      <c r="C91" s="73">
        <v>4000</v>
      </c>
      <c r="D91" s="74">
        <v>441.44</v>
      </c>
      <c r="E91" s="112">
        <f t="shared" si="1"/>
        <v>11.036</v>
      </c>
    </row>
    <row r="92" spans="1:5" ht="12.75" x14ac:dyDescent="0.2">
      <c r="A92" s="110" t="s">
        <v>101</v>
      </c>
      <c r="B92" s="73">
        <v>25000</v>
      </c>
      <c r="C92" s="73">
        <v>25000</v>
      </c>
      <c r="D92" s="73">
        <v>20700</v>
      </c>
      <c r="E92" s="112">
        <f t="shared" si="1"/>
        <v>82.8</v>
      </c>
    </row>
    <row r="93" spans="1:5" ht="12.75" x14ac:dyDescent="0.2">
      <c r="A93" s="110" t="s">
        <v>20</v>
      </c>
      <c r="B93" s="73">
        <v>248000</v>
      </c>
      <c r="C93" s="73">
        <v>248000</v>
      </c>
      <c r="D93" s="73">
        <v>127925.22</v>
      </c>
      <c r="E93" s="112">
        <f t="shared" si="1"/>
        <v>51.582749999999997</v>
      </c>
    </row>
    <row r="94" spans="1:5" ht="12.75" x14ac:dyDescent="0.2">
      <c r="A94" s="110" t="s">
        <v>102</v>
      </c>
      <c r="B94" s="73">
        <v>248000</v>
      </c>
      <c r="C94" s="73">
        <v>248000</v>
      </c>
      <c r="D94" s="73">
        <v>127925.22</v>
      </c>
      <c r="E94" s="112">
        <f t="shared" si="1"/>
        <v>51.582749999999997</v>
      </c>
    </row>
    <row r="95" spans="1:5" ht="12.75" x14ac:dyDescent="0.2">
      <c r="A95" s="110" t="s">
        <v>103</v>
      </c>
      <c r="B95" s="73">
        <v>248000</v>
      </c>
      <c r="C95" s="73">
        <v>248000</v>
      </c>
      <c r="D95" s="73">
        <v>127925.22</v>
      </c>
      <c r="E95" s="112">
        <f t="shared" si="1"/>
        <v>51.582749999999997</v>
      </c>
    </row>
    <row r="96" spans="1:5" ht="12.75" x14ac:dyDescent="0.2">
      <c r="A96" s="110" t="s">
        <v>21</v>
      </c>
      <c r="B96" s="73">
        <v>37500</v>
      </c>
      <c r="C96" s="73">
        <v>37500</v>
      </c>
      <c r="D96" s="73">
        <v>27220.95</v>
      </c>
      <c r="E96" s="112">
        <f t="shared" si="1"/>
        <v>72.589200000000005</v>
      </c>
    </row>
    <row r="97" spans="1:5" ht="12.75" x14ac:dyDescent="0.2">
      <c r="A97" s="110" t="s">
        <v>22</v>
      </c>
      <c r="B97" s="73">
        <v>30000</v>
      </c>
      <c r="C97" s="73">
        <v>30000</v>
      </c>
      <c r="D97" s="73">
        <v>23440.95</v>
      </c>
      <c r="E97" s="112">
        <f t="shared" si="1"/>
        <v>78.136499999999998</v>
      </c>
    </row>
    <row r="98" spans="1:5" ht="12.75" x14ac:dyDescent="0.2">
      <c r="A98" s="110" t="s">
        <v>24</v>
      </c>
      <c r="B98" s="73">
        <v>30000</v>
      </c>
      <c r="C98" s="73">
        <v>30000</v>
      </c>
      <c r="D98" s="73">
        <v>23440.95</v>
      </c>
      <c r="E98" s="112">
        <f t="shared" si="1"/>
        <v>78.136499999999998</v>
      </c>
    </row>
    <row r="99" spans="1:5" ht="12.75" x14ac:dyDescent="0.2">
      <c r="A99" s="110" t="s">
        <v>104</v>
      </c>
      <c r="B99" s="73">
        <v>30000</v>
      </c>
      <c r="C99" s="73">
        <v>30000</v>
      </c>
      <c r="D99" s="73">
        <v>23440.95</v>
      </c>
      <c r="E99" s="112">
        <f t="shared" si="1"/>
        <v>78.136499999999998</v>
      </c>
    </row>
    <row r="100" spans="1:5" ht="12.75" x14ac:dyDescent="0.2">
      <c r="A100" s="110" t="s">
        <v>42</v>
      </c>
      <c r="B100" s="73">
        <v>7500</v>
      </c>
      <c r="C100" s="73">
        <v>7500</v>
      </c>
      <c r="D100" s="73">
        <v>3780</v>
      </c>
      <c r="E100" s="112">
        <f t="shared" si="1"/>
        <v>50.4</v>
      </c>
    </row>
    <row r="101" spans="1:5" ht="12.75" x14ac:dyDescent="0.2">
      <c r="A101" s="110" t="s">
        <v>44</v>
      </c>
      <c r="B101" s="73">
        <v>7500</v>
      </c>
      <c r="C101" s="73">
        <v>7500</v>
      </c>
      <c r="D101" s="73">
        <v>3780</v>
      </c>
      <c r="E101" s="112">
        <f t="shared" si="1"/>
        <v>50.4</v>
      </c>
    </row>
    <row r="102" spans="1:5" ht="25.5" x14ac:dyDescent="0.2">
      <c r="A102" s="110" t="s">
        <v>105</v>
      </c>
      <c r="B102" s="73">
        <v>7500</v>
      </c>
      <c r="C102" s="73">
        <v>7500</v>
      </c>
      <c r="D102" s="73">
        <v>3780</v>
      </c>
      <c r="E102" s="112">
        <f t="shared" si="1"/>
        <v>50.4</v>
      </c>
    </row>
    <row r="103" spans="1:5" ht="12.75" x14ac:dyDescent="0.2">
      <c r="A103" s="110" t="s">
        <v>150</v>
      </c>
      <c r="B103" s="73">
        <v>170250</v>
      </c>
      <c r="C103" s="73">
        <v>170250</v>
      </c>
      <c r="D103" s="73">
        <v>74302.399999999994</v>
      </c>
      <c r="E103" s="112">
        <f t="shared" si="1"/>
        <v>43.643113069016145</v>
      </c>
    </row>
    <row r="104" spans="1:5" ht="12.75" x14ac:dyDescent="0.2">
      <c r="A104" s="110" t="s">
        <v>151</v>
      </c>
      <c r="B104" s="73">
        <v>83750</v>
      </c>
      <c r="C104" s="73">
        <v>83750</v>
      </c>
      <c r="D104" s="73">
        <v>45876.26</v>
      </c>
      <c r="E104" s="112">
        <f t="shared" si="1"/>
        <v>54.777623880597012</v>
      </c>
    </row>
    <row r="105" spans="1:5" ht="12.75" x14ac:dyDescent="0.2">
      <c r="A105" s="110" t="s">
        <v>16</v>
      </c>
      <c r="B105" s="73">
        <v>22300</v>
      </c>
      <c r="C105" s="73">
        <v>22300</v>
      </c>
      <c r="D105" s="73">
        <v>11226.03</v>
      </c>
      <c r="E105" s="112">
        <f t="shared" si="1"/>
        <v>50.340941704035878</v>
      </c>
    </row>
    <row r="106" spans="1:5" ht="12.75" x14ac:dyDescent="0.2">
      <c r="A106" s="110" t="s">
        <v>95</v>
      </c>
      <c r="B106" s="73">
        <v>17600</v>
      </c>
      <c r="C106" s="73">
        <v>17600</v>
      </c>
      <c r="D106" s="73">
        <v>9292.7199999999993</v>
      </c>
      <c r="E106" s="112">
        <f t="shared" si="1"/>
        <v>52.799545454545452</v>
      </c>
    </row>
    <row r="107" spans="1:5" ht="12.75" x14ac:dyDescent="0.2">
      <c r="A107" s="110" t="s">
        <v>17</v>
      </c>
      <c r="B107" s="73">
        <v>17600</v>
      </c>
      <c r="C107" s="73">
        <v>17600</v>
      </c>
      <c r="D107" s="73">
        <v>9292.7199999999993</v>
      </c>
      <c r="E107" s="112">
        <f t="shared" si="1"/>
        <v>52.799545454545452</v>
      </c>
    </row>
    <row r="108" spans="1:5" ht="12.75" x14ac:dyDescent="0.2">
      <c r="A108" s="110" t="s">
        <v>96</v>
      </c>
      <c r="B108" s="73">
        <v>17600</v>
      </c>
      <c r="C108" s="73">
        <v>17600</v>
      </c>
      <c r="D108" s="73">
        <v>9292.7199999999993</v>
      </c>
      <c r="E108" s="112">
        <f t="shared" si="1"/>
        <v>52.799545454545452</v>
      </c>
    </row>
    <row r="109" spans="1:5" ht="12.75" x14ac:dyDescent="0.2">
      <c r="A109" s="110" t="s">
        <v>18</v>
      </c>
      <c r="B109" s="73">
        <v>1700</v>
      </c>
      <c r="C109" s="73">
        <v>1700</v>
      </c>
      <c r="D109" s="74">
        <v>400</v>
      </c>
      <c r="E109" s="112">
        <f t="shared" si="1"/>
        <v>23.52941176470588</v>
      </c>
    </row>
    <row r="110" spans="1:5" ht="12.75" x14ac:dyDescent="0.2">
      <c r="A110" s="110" t="s">
        <v>19</v>
      </c>
      <c r="B110" s="73">
        <v>1700</v>
      </c>
      <c r="C110" s="73">
        <v>1700</v>
      </c>
      <c r="D110" s="74">
        <v>400</v>
      </c>
      <c r="E110" s="112">
        <f t="shared" si="1"/>
        <v>23.52941176470588</v>
      </c>
    </row>
    <row r="111" spans="1:5" ht="12.75" x14ac:dyDescent="0.2">
      <c r="A111" s="110" t="s">
        <v>97</v>
      </c>
      <c r="B111" s="74">
        <v>600</v>
      </c>
      <c r="C111" s="74">
        <v>600</v>
      </c>
      <c r="D111" s="74">
        <v>100</v>
      </c>
      <c r="E111" s="112">
        <f t="shared" si="1"/>
        <v>16.666666666666664</v>
      </c>
    </row>
    <row r="112" spans="1:5" ht="12.75" x14ac:dyDescent="0.2">
      <c r="A112" s="110" t="s">
        <v>98</v>
      </c>
      <c r="B112" s="74">
        <v>300</v>
      </c>
      <c r="C112" s="74">
        <v>300</v>
      </c>
      <c r="D112" s="72"/>
      <c r="E112" s="112">
        <f t="shared" si="1"/>
        <v>0</v>
      </c>
    </row>
    <row r="113" spans="1:5" ht="12.75" x14ac:dyDescent="0.2">
      <c r="A113" s="110" t="s">
        <v>100</v>
      </c>
      <c r="B113" s="74">
        <v>500</v>
      </c>
      <c r="C113" s="74">
        <v>500</v>
      </c>
      <c r="D113" s="72"/>
      <c r="E113" s="112">
        <f t="shared" si="1"/>
        <v>0</v>
      </c>
    </row>
    <row r="114" spans="1:5" ht="12.75" x14ac:dyDescent="0.2">
      <c r="A114" s="110" t="s">
        <v>101</v>
      </c>
      <c r="B114" s="74">
        <v>300</v>
      </c>
      <c r="C114" s="74">
        <v>300</v>
      </c>
      <c r="D114" s="74">
        <v>300</v>
      </c>
      <c r="E114" s="112">
        <f t="shared" si="1"/>
        <v>100</v>
      </c>
    </row>
    <row r="115" spans="1:5" ht="12.75" x14ac:dyDescent="0.2">
      <c r="A115" s="110" t="s">
        <v>20</v>
      </c>
      <c r="B115" s="73">
        <v>3000</v>
      </c>
      <c r="C115" s="73">
        <v>3000</v>
      </c>
      <c r="D115" s="73">
        <v>1533.31</v>
      </c>
      <c r="E115" s="112">
        <f t="shared" si="1"/>
        <v>51.110333333333337</v>
      </c>
    </row>
    <row r="116" spans="1:5" ht="12.75" x14ac:dyDescent="0.2">
      <c r="A116" s="110" t="s">
        <v>102</v>
      </c>
      <c r="B116" s="73">
        <v>3000</v>
      </c>
      <c r="C116" s="73">
        <v>3000</v>
      </c>
      <c r="D116" s="73">
        <v>1533.31</v>
      </c>
      <c r="E116" s="112">
        <f t="shared" si="1"/>
        <v>51.110333333333337</v>
      </c>
    </row>
    <row r="117" spans="1:5" ht="12.75" x14ac:dyDescent="0.2">
      <c r="A117" s="110" t="s">
        <v>103</v>
      </c>
      <c r="B117" s="73">
        <v>3000</v>
      </c>
      <c r="C117" s="73">
        <v>3000</v>
      </c>
      <c r="D117" s="73">
        <v>1533.31</v>
      </c>
      <c r="E117" s="112">
        <f t="shared" si="1"/>
        <v>51.110333333333337</v>
      </c>
    </row>
    <row r="118" spans="1:5" ht="12.75" x14ac:dyDescent="0.2">
      <c r="A118" s="110" t="s">
        <v>21</v>
      </c>
      <c r="B118" s="73">
        <v>57450</v>
      </c>
      <c r="C118" s="73">
        <v>57450</v>
      </c>
      <c r="D118" s="73">
        <v>34450.230000000003</v>
      </c>
      <c r="E118" s="112">
        <f t="shared" si="1"/>
        <v>59.965587467362937</v>
      </c>
    </row>
    <row r="119" spans="1:5" ht="12.75" x14ac:dyDescent="0.2">
      <c r="A119" s="110" t="s">
        <v>22</v>
      </c>
      <c r="B119" s="74">
        <v>600</v>
      </c>
      <c r="C119" s="74">
        <v>600</v>
      </c>
      <c r="D119" s="74">
        <v>278.7</v>
      </c>
      <c r="E119" s="112">
        <f t="shared" si="1"/>
        <v>46.449999999999996</v>
      </c>
    </row>
    <row r="120" spans="1:5" ht="12.75" x14ac:dyDescent="0.2">
      <c r="A120" s="110" t="s">
        <v>24</v>
      </c>
      <c r="B120" s="74">
        <v>600</v>
      </c>
      <c r="C120" s="74">
        <v>600</v>
      </c>
      <c r="D120" s="74">
        <v>278.7</v>
      </c>
      <c r="E120" s="112">
        <f t="shared" si="1"/>
        <v>46.449999999999996</v>
      </c>
    </row>
    <row r="121" spans="1:5" ht="12.75" x14ac:dyDescent="0.2">
      <c r="A121" s="110" t="s">
        <v>104</v>
      </c>
      <c r="B121" s="74">
        <v>600</v>
      </c>
      <c r="C121" s="74">
        <v>600</v>
      </c>
      <c r="D121" s="74">
        <v>278.7</v>
      </c>
      <c r="E121" s="112">
        <f t="shared" si="1"/>
        <v>46.449999999999996</v>
      </c>
    </row>
    <row r="122" spans="1:5" ht="12.75" x14ac:dyDescent="0.2">
      <c r="A122" s="110" t="s">
        <v>26</v>
      </c>
      <c r="B122" s="73">
        <v>36450</v>
      </c>
      <c r="C122" s="73">
        <v>36450</v>
      </c>
      <c r="D122" s="73">
        <v>18790.259999999998</v>
      </c>
      <c r="E122" s="112">
        <f t="shared" si="1"/>
        <v>51.550781893004114</v>
      </c>
    </row>
    <row r="123" spans="1:5" ht="12.75" x14ac:dyDescent="0.2">
      <c r="A123" s="110" t="s">
        <v>29</v>
      </c>
      <c r="B123" s="73">
        <v>36450</v>
      </c>
      <c r="C123" s="73">
        <v>36450</v>
      </c>
      <c r="D123" s="73">
        <v>18790.259999999998</v>
      </c>
      <c r="E123" s="112">
        <f t="shared" si="1"/>
        <v>51.550781893004114</v>
      </c>
    </row>
    <row r="124" spans="1:5" ht="12.75" x14ac:dyDescent="0.2">
      <c r="A124" s="110" t="s">
        <v>118</v>
      </c>
      <c r="B124" s="73">
        <v>13700</v>
      </c>
      <c r="C124" s="73">
        <v>13700</v>
      </c>
      <c r="D124" s="73">
        <v>8157.08</v>
      </c>
      <c r="E124" s="112">
        <f t="shared" si="1"/>
        <v>59.540729927007298</v>
      </c>
    </row>
    <row r="125" spans="1:5" ht="12.75" x14ac:dyDescent="0.2">
      <c r="A125" s="110" t="s">
        <v>120</v>
      </c>
      <c r="B125" s="73">
        <v>22750</v>
      </c>
      <c r="C125" s="73">
        <v>22750</v>
      </c>
      <c r="D125" s="73">
        <v>10633.18</v>
      </c>
      <c r="E125" s="112">
        <f t="shared" si="1"/>
        <v>46.739252747252749</v>
      </c>
    </row>
    <row r="126" spans="1:5" ht="12.75" x14ac:dyDescent="0.2">
      <c r="A126" s="110" t="s">
        <v>33</v>
      </c>
      <c r="B126" s="73">
        <v>20400</v>
      </c>
      <c r="C126" s="73">
        <v>20400</v>
      </c>
      <c r="D126" s="73">
        <v>15381.27</v>
      </c>
      <c r="E126" s="112">
        <f t="shared" si="1"/>
        <v>75.398382352941169</v>
      </c>
    </row>
    <row r="127" spans="1:5" ht="12.75" x14ac:dyDescent="0.2">
      <c r="A127" s="110" t="s">
        <v>35</v>
      </c>
      <c r="B127" s="73">
        <v>5400</v>
      </c>
      <c r="C127" s="73">
        <v>5400</v>
      </c>
      <c r="D127" s="73">
        <v>4687.5</v>
      </c>
      <c r="E127" s="112">
        <f t="shared" si="1"/>
        <v>86.805555555555557</v>
      </c>
    </row>
    <row r="128" spans="1:5" ht="12.75" x14ac:dyDescent="0.2">
      <c r="A128" s="110" t="s">
        <v>128</v>
      </c>
      <c r="B128" s="73">
        <v>5400</v>
      </c>
      <c r="C128" s="73">
        <v>5400</v>
      </c>
      <c r="D128" s="73">
        <v>4687.5</v>
      </c>
      <c r="E128" s="112">
        <f t="shared" si="1"/>
        <v>86.805555555555557</v>
      </c>
    </row>
    <row r="129" spans="1:5" ht="12.75" x14ac:dyDescent="0.2">
      <c r="A129" s="110" t="s">
        <v>37</v>
      </c>
      <c r="B129" s="73">
        <v>4000</v>
      </c>
      <c r="C129" s="73">
        <v>4000</v>
      </c>
      <c r="D129" s="73">
        <v>2407.77</v>
      </c>
      <c r="E129" s="112">
        <f t="shared" si="1"/>
        <v>60.194250000000004</v>
      </c>
    </row>
    <row r="130" spans="1:5" ht="12.75" x14ac:dyDescent="0.2">
      <c r="A130" s="110" t="s">
        <v>133</v>
      </c>
      <c r="B130" s="73">
        <v>4000</v>
      </c>
      <c r="C130" s="73">
        <v>4000</v>
      </c>
      <c r="D130" s="73">
        <v>2407.77</v>
      </c>
      <c r="E130" s="112">
        <f t="shared" si="1"/>
        <v>60.194250000000004</v>
      </c>
    </row>
    <row r="131" spans="1:5" ht="12.75" x14ac:dyDescent="0.2">
      <c r="A131" s="110" t="s">
        <v>41</v>
      </c>
      <c r="B131" s="73">
        <v>11000</v>
      </c>
      <c r="C131" s="73">
        <v>11000</v>
      </c>
      <c r="D131" s="73">
        <v>8286</v>
      </c>
      <c r="E131" s="112">
        <f t="shared" si="1"/>
        <v>75.327272727272728</v>
      </c>
    </row>
    <row r="132" spans="1:5" ht="12.75" x14ac:dyDescent="0.2">
      <c r="A132" s="110" t="s">
        <v>140</v>
      </c>
      <c r="B132" s="73">
        <v>11000</v>
      </c>
      <c r="C132" s="73">
        <v>11000</v>
      </c>
      <c r="D132" s="73">
        <v>8286</v>
      </c>
      <c r="E132" s="112">
        <f t="shared" si="1"/>
        <v>75.327272727272728</v>
      </c>
    </row>
    <row r="133" spans="1:5" ht="12.75" x14ac:dyDescent="0.2">
      <c r="A133" s="110" t="s">
        <v>49</v>
      </c>
      <c r="B133" s="73">
        <v>4000</v>
      </c>
      <c r="C133" s="73">
        <v>4000</v>
      </c>
      <c r="D133" s="74">
        <v>200</v>
      </c>
      <c r="E133" s="112">
        <f t="shared" si="1"/>
        <v>5</v>
      </c>
    </row>
    <row r="134" spans="1:5" ht="12.75" x14ac:dyDescent="0.2">
      <c r="A134" s="110" t="s">
        <v>50</v>
      </c>
      <c r="B134" s="73">
        <v>4000</v>
      </c>
      <c r="C134" s="73">
        <v>4000</v>
      </c>
      <c r="D134" s="74">
        <v>200</v>
      </c>
      <c r="E134" s="112">
        <f t="shared" ref="E134:E197" si="2">SUM(D134/C134)*100</f>
        <v>5</v>
      </c>
    </row>
    <row r="135" spans="1:5" ht="12.75" x14ac:dyDescent="0.2">
      <c r="A135" s="110" t="s">
        <v>51</v>
      </c>
      <c r="B135" s="73">
        <v>4000</v>
      </c>
      <c r="C135" s="73">
        <v>4000</v>
      </c>
      <c r="D135" s="74">
        <v>200</v>
      </c>
      <c r="E135" s="112">
        <f t="shared" si="2"/>
        <v>5</v>
      </c>
    </row>
    <row r="136" spans="1:5" ht="12.75" x14ac:dyDescent="0.2">
      <c r="A136" s="110" t="s">
        <v>152</v>
      </c>
      <c r="B136" s="73">
        <v>4000</v>
      </c>
      <c r="C136" s="73">
        <v>4000</v>
      </c>
      <c r="D136" s="74">
        <v>200</v>
      </c>
      <c r="E136" s="112">
        <f t="shared" si="2"/>
        <v>5</v>
      </c>
    </row>
    <row r="137" spans="1:5" ht="12.75" x14ac:dyDescent="0.2">
      <c r="A137" s="110" t="s">
        <v>202</v>
      </c>
      <c r="B137" s="73">
        <v>1000</v>
      </c>
      <c r="C137" s="73">
        <v>1000</v>
      </c>
      <c r="D137" s="74">
        <v>0.18</v>
      </c>
      <c r="E137" s="112">
        <f t="shared" si="2"/>
        <v>1.7999999999999999E-2</v>
      </c>
    </row>
    <row r="138" spans="1:5" ht="12.75" x14ac:dyDescent="0.2">
      <c r="A138" s="110" t="s">
        <v>21</v>
      </c>
      <c r="B138" s="73">
        <v>1000</v>
      </c>
      <c r="C138" s="73">
        <v>1000</v>
      </c>
      <c r="D138" s="74">
        <v>0.18</v>
      </c>
      <c r="E138" s="112">
        <f t="shared" si="2"/>
        <v>1.7999999999999999E-2</v>
      </c>
    </row>
    <row r="139" spans="1:5" ht="12.75" x14ac:dyDescent="0.2">
      <c r="A139" s="110" t="s">
        <v>26</v>
      </c>
      <c r="B139" s="73">
        <v>1000</v>
      </c>
      <c r="C139" s="73">
        <v>1000</v>
      </c>
      <c r="D139" s="74">
        <v>0.18</v>
      </c>
      <c r="E139" s="112">
        <f t="shared" si="2"/>
        <v>1.7999999999999999E-2</v>
      </c>
    </row>
    <row r="140" spans="1:5" ht="12.75" x14ac:dyDescent="0.2">
      <c r="A140" s="110" t="s">
        <v>30</v>
      </c>
      <c r="B140" s="73">
        <v>1000</v>
      </c>
      <c r="C140" s="73">
        <v>1000</v>
      </c>
      <c r="D140" s="74">
        <v>0.18</v>
      </c>
      <c r="E140" s="112">
        <f t="shared" si="2"/>
        <v>1.7999999999999999E-2</v>
      </c>
    </row>
    <row r="141" spans="1:5" ht="15" customHeight="1" x14ac:dyDescent="0.2">
      <c r="A141" s="110" t="s">
        <v>121</v>
      </c>
      <c r="B141" s="73">
        <v>1000</v>
      </c>
      <c r="C141" s="73">
        <v>1000</v>
      </c>
      <c r="D141" s="74">
        <v>0.18</v>
      </c>
      <c r="E141" s="112">
        <f t="shared" si="2"/>
        <v>1.7999999999999999E-2</v>
      </c>
    </row>
    <row r="142" spans="1:5" ht="12.75" x14ac:dyDescent="0.2">
      <c r="A142" s="110" t="s">
        <v>203</v>
      </c>
      <c r="B142" s="73">
        <v>85500</v>
      </c>
      <c r="C142" s="73">
        <v>85500</v>
      </c>
      <c r="D142" s="73">
        <v>20886.39</v>
      </c>
      <c r="E142" s="112">
        <f t="shared" si="2"/>
        <v>24.428526315789473</v>
      </c>
    </row>
    <row r="143" spans="1:5" ht="12.75" x14ac:dyDescent="0.2">
      <c r="A143" s="110" t="s">
        <v>16</v>
      </c>
      <c r="B143" s="74">
        <v>900</v>
      </c>
      <c r="C143" s="74">
        <v>900</v>
      </c>
      <c r="D143" s="74">
        <v>672</v>
      </c>
      <c r="E143" s="112">
        <f t="shared" si="2"/>
        <v>74.666666666666671</v>
      </c>
    </row>
    <row r="144" spans="1:5" ht="12.75" x14ac:dyDescent="0.2">
      <c r="A144" s="110" t="s">
        <v>95</v>
      </c>
      <c r="B144" s="74">
        <v>750</v>
      </c>
      <c r="C144" s="74">
        <v>750</v>
      </c>
      <c r="D144" s="74">
        <v>576.82000000000005</v>
      </c>
      <c r="E144" s="112">
        <f t="shared" si="2"/>
        <v>76.909333333333336</v>
      </c>
    </row>
    <row r="145" spans="1:5" ht="12.75" x14ac:dyDescent="0.2">
      <c r="A145" s="110" t="s">
        <v>17</v>
      </c>
      <c r="B145" s="74">
        <v>750</v>
      </c>
      <c r="C145" s="74">
        <v>750</v>
      </c>
      <c r="D145" s="74">
        <v>576.82000000000005</v>
      </c>
      <c r="E145" s="112">
        <f t="shared" si="2"/>
        <v>76.909333333333336</v>
      </c>
    </row>
    <row r="146" spans="1:5" ht="12.75" x14ac:dyDescent="0.2">
      <c r="A146" s="110" t="s">
        <v>96</v>
      </c>
      <c r="B146" s="74">
        <v>750</v>
      </c>
      <c r="C146" s="74">
        <v>750</v>
      </c>
      <c r="D146" s="74">
        <v>576.82000000000005</v>
      </c>
      <c r="E146" s="112">
        <f t="shared" si="2"/>
        <v>76.909333333333336</v>
      </c>
    </row>
    <row r="147" spans="1:5" ht="12.75" x14ac:dyDescent="0.2">
      <c r="A147" s="110" t="s">
        <v>20</v>
      </c>
      <c r="B147" s="74">
        <v>150</v>
      </c>
      <c r="C147" s="74">
        <v>150</v>
      </c>
      <c r="D147" s="74">
        <v>95.18</v>
      </c>
      <c r="E147" s="112">
        <f t="shared" si="2"/>
        <v>63.45333333333334</v>
      </c>
    </row>
    <row r="148" spans="1:5" ht="12.75" x14ac:dyDescent="0.2">
      <c r="A148" s="110" t="s">
        <v>102</v>
      </c>
      <c r="B148" s="74">
        <v>150</v>
      </c>
      <c r="C148" s="74">
        <v>150</v>
      </c>
      <c r="D148" s="74">
        <v>95.18</v>
      </c>
      <c r="E148" s="112">
        <f t="shared" si="2"/>
        <v>63.45333333333334</v>
      </c>
    </row>
    <row r="149" spans="1:5" ht="12.75" x14ac:dyDescent="0.2">
      <c r="A149" s="110" t="s">
        <v>103</v>
      </c>
      <c r="B149" s="74">
        <v>150</v>
      </c>
      <c r="C149" s="74">
        <v>150</v>
      </c>
      <c r="D149" s="74">
        <v>95.18</v>
      </c>
      <c r="E149" s="112">
        <f t="shared" si="2"/>
        <v>63.45333333333334</v>
      </c>
    </row>
    <row r="150" spans="1:5" ht="12.75" x14ac:dyDescent="0.2">
      <c r="A150" s="110" t="s">
        <v>21</v>
      </c>
      <c r="B150" s="73">
        <v>75200</v>
      </c>
      <c r="C150" s="73">
        <v>75200</v>
      </c>
      <c r="D150" s="73">
        <v>12214.58</v>
      </c>
      <c r="E150" s="112">
        <f t="shared" si="2"/>
        <v>16.242792553191489</v>
      </c>
    </row>
    <row r="151" spans="1:5" ht="12.75" x14ac:dyDescent="0.2">
      <c r="A151" s="110" t="s">
        <v>22</v>
      </c>
      <c r="B151" s="74">
        <v>300</v>
      </c>
      <c r="C151" s="74">
        <v>300</v>
      </c>
      <c r="D151" s="74">
        <v>643.36</v>
      </c>
      <c r="E151" s="112">
        <f t="shared" si="2"/>
        <v>214.45333333333335</v>
      </c>
    </row>
    <row r="152" spans="1:5" ht="12.75" x14ac:dyDescent="0.2">
      <c r="A152" s="110" t="s">
        <v>23</v>
      </c>
      <c r="B152" s="74">
        <v>300</v>
      </c>
      <c r="C152" s="74">
        <v>300</v>
      </c>
      <c r="D152" s="74">
        <v>643.36</v>
      </c>
      <c r="E152" s="112">
        <f t="shared" si="2"/>
        <v>214.45333333333335</v>
      </c>
    </row>
    <row r="153" spans="1:5" ht="12.75" x14ac:dyDescent="0.2">
      <c r="A153" s="110" t="s">
        <v>107</v>
      </c>
      <c r="B153" s="74">
        <v>150</v>
      </c>
      <c r="C153" s="74">
        <v>150</v>
      </c>
      <c r="D153" s="74">
        <v>90</v>
      </c>
      <c r="E153" s="112">
        <f t="shared" si="2"/>
        <v>60</v>
      </c>
    </row>
    <row r="154" spans="1:5" ht="12.75" x14ac:dyDescent="0.2">
      <c r="A154" s="110" t="s">
        <v>108</v>
      </c>
      <c r="B154" s="72"/>
      <c r="C154" s="72"/>
      <c r="D154" s="74">
        <v>183.9</v>
      </c>
      <c r="E154" s="112" t="s">
        <v>240</v>
      </c>
    </row>
    <row r="155" spans="1:5" ht="12.75" x14ac:dyDescent="0.2">
      <c r="A155" s="110" t="s">
        <v>109</v>
      </c>
      <c r="B155" s="74">
        <v>150</v>
      </c>
      <c r="C155" s="74">
        <v>150</v>
      </c>
      <c r="D155" s="74">
        <v>369.46</v>
      </c>
      <c r="E155" s="112">
        <f t="shared" si="2"/>
        <v>246.30666666666667</v>
      </c>
    </row>
    <row r="156" spans="1:5" ht="12.75" x14ac:dyDescent="0.2">
      <c r="A156" s="110" t="s">
        <v>25</v>
      </c>
      <c r="B156" s="72"/>
      <c r="C156" s="72"/>
      <c r="D156" s="72"/>
      <c r="E156" s="112" t="s">
        <v>240</v>
      </c>
    </row>
    <row r="157" spans="1:5" ht="12.75" x14ac:dyDescent="0.2">
      <c r="A157" s="110" t="s">
        <v>110</v>
      </c>
      <c r="B157" s="72"/>
      <c r="C157" s="72"/>
      <c r="D157" s="72"/>
      <c r="E157" s="112" t="s">
        <v>240</v>
      </c>
    </row>
    <row r="158" spans="1:5" ht="12.75" x14ac:dyDescent="0.2">
      <c r="A158" s="110" t="s">
        <v>26</v>
      </c>
      <c r="B158" s="73">
        <v>74900</v>
      </c>
      <c r="C158" s="73">
        <v>74900</v>
      </c>
      <c r="D158" s="73">
        <v>11258.72</v>
      </c>
      <c r="E158" s="112">
        <f t="shared" si="2"/>
        <v>15.031668891855807</v>
      </c>
    </row>
    <row r="159" spans="1:5" ht="12.75" x14ac:dyDescent="0.2">
      <c r="A159" s="110" t="s">
        <v>27</v>
      </c>
      <c r="B159" s="73">
        <v>1400</v>
      </c>
      <c r="C159" s="73">
        <v>1400</v>
      </c>
      <c r="D159" s="74">
        <v>980.37</v>
      </c>
      <c r="E159" s="112">
        <f t="shared" si="2"/>
        <v>70.026428571428568</v>
      </c>
    </row>
    <row r="160" spans="1:5" ht="12.75" x14ac:dyDescent="0.2">
      <c r="A160" s="110" t="s">
        <v>113</v>
      </c>
      <c r="B160" s="73">
        <v>1400</v>
      </c>
      <c r="C160" s="73">
        <v>1400</v>
      </c>
      <c r="D160" s="74">
        <v>667.87</v>
      </c>
      <c r="E160" s="112">
        <f t="shared" si="2"/>
        <v>47.705000000000005</v>
      </c>
    </row>
    <row r="161" spans="1:5" ht="12.75" x14ac:dyDescent="0.2">
      <c r="A161" s="110" t="s">
        <v>116</v>
      </c>
      <c r="B161" s="72"/>
      <c r="C161" s="72"/>
      <c r="D161" s="74">
        <v>312.5</v>
      </c>
      <c r="E161" s="112" t="s">
        <v>240</v>
      </c>
    </row>
    <row r="162" spans="1:5" ht="12.75" x14ac:dyDescent="0.2">
      <c r="A162" s="110" t="s">
        <v>28</v>
      </c>
      <c r="B162" s="73">
        <v>72000</v>
      </c>
      <c r="C162" s="73">
        <v>72000</v>
      </c>
      <c r="D162" s="73">
        <v>9085.34</v>
      </c>
      <c r="E162" s="112">
        <f t="shared" si="2"/>
        <v>12.618527777777777</v>
      </c>
    </row>
    <row r="163" spans="1:5" ht="12.75" x14ac:dyDescent="0.2">
      <c r="A163" s="110" t="s">
        <v>159</v>
      </c>
      <c r="B163" s="73">
        <v>72000</v>
      </c>
      <c r="C163" s="73">
        <v>72000</v>
      </c>
      <c r="D163" s="73">
        <v>9085.34</v>
      </c>
      <c r="E163" s="112">
        <f t="shared" si="2"/>
        <v>12.618527777777777</v>
      </c>
    </row>
    <row r="164" spans="1:5" ht="12.75" x14ac:dyDescent="0.2">
      <c r="A164" s="110" t="s">
        <v>31</v>
      </c>
      <c r="B164" s="73">
        <v>1500</v>
      </c>
      <c r="C164" s="73">
        <v>1500</v>
      </c>
      <c r="D164" s="73">
        <v>1193.01</v>
      </c>
      <c r="E164" s="112">
        <f t="shared" si="2"/>
        <v>79.534000000000006</v>
      </c>
    </row>
    <row r="165" spans="1:5" ht="12.75" x14ac:dyDescent="0.2">
      <c r="A165" s="110" t="s">
        <v>123</v>
      </c>
      <c r="B165" s="73">
        <v>1500</v>
      </c>
      <c r="C165" s="73">
        <v>1500</v>
      </c>
      <c r="D165" s="73">
        <v>1193.01</v>
      </c>
      <c r="E165" s="112">
        <f t="shared" si="2"/>
        <v>79.534000000000006</v>
      </c>
    </row>
    <row r="166" spans="1:5" ht="12.75" x14ac:dyDescent="0.2">
      <c r="A166" s="110" t="s">
        <v>33</v>
      </c>
      <c r="B166" s="74">
        <v>0</v>
      </c>
      <c r="C166" s="74">
        <v>0</v>
      </c>
      <c r="D166" s="74">
        <v>312.5</v>
      </c>
      <c r="E166" s="112" t="s">
        <v>240</v>
      </c>
    </row>
    <row r="167" spans="1:5" ht="12.75" x14ac:dyDescent="0.2">
      <c r="A167" s="110" t="s">
        <v>39</v>
      </c>
      <c r="B167" s="72"/>
      <c r="C167" s="72"/>
      <c r="D167" s="74">
        <v>312.5</v>
      </c>
      <c r="E167" s="112" t="s">
        <v>240</v>
      </c>
    </row>
    <row r="168" spans="1:5" ht="12.75" x14ac:dyDescent="0.2">
      <c r="A168" s="110" t="s">
        <v>183</v>
      </c>
      <c r="B168" s="72"/>
      <c r="C168" s="72"/>
      <c r="D168" s="74">
        <v>312.5</v>
      </c>
      <c r="E168" s="112" t="s">
        <v>240</v>
      </c>
    </row>
    <row r="169" spans="1:5" ht="12.75" x14ac:dyDescent="0.2">
      <c r="A169" s="110" t="s">
        <v>49</v>
      </c>
      <c r="B169" s="73">
        <v>8000</v>
      </c>
      <c r="C169" s="73">
        <v>8000</v>
      </c>
      <c r="D169" s="73">
        <v>6784.81</v>
      </c>
      <c r="E169" s="112">
        <f t="shared" si="2"/>
        <v>84.810124999999999</v>
      </c>
    </row>
    <row r="170" spans="1:5" ht="12.75" x14ac:dyDescent="0.2">
      <c r="A170" s="110" t="s">
        <v>50</v>
      </c>
      <c r="B170" s="73">
        <v>8000</v>
      </c>
      <c r="C170" s="73">
        <v>8000</v>
      </c>
      <c r="D170" s="73">
        <v>6784.81</v>
      </c>
      <c r="E170" s="112">
        <f t="shared" si="2"/>
        <v>84.810124999999999</v>
      </c>
    </row>
    <row r="171" spans="1:5" ht="12.75" x14ac:dyDescent="0.2">
      <c r="A171" s="110" t="s">
        <v>153</v>
      </c>
      <c r="B171" s="73">
        <v>8000</v>
      </c>
      <c r="C171" s="73">
        <v>8000</v>
      </c>
      <c r="D171" s="73">
        <v>6784.81</v>
      </c>
      <c r="E171" s="112">
        <f t="shared" si="2"/>
        <v>84.810124999999999</v>
      </c>
    </row>
    <row r="172" spans="1:5" ht="12.75" x14ac:dyDescent="0.2">
      <c r="A172" s="110" t="s">
        <v>154</v>
      </c>
      <c r="B172" s="73">
        <v>8000</v>
      </c>
      <c r="C172" s="73">
        <v>8000</v>
      </c>
      <c r="D172" s="73">
        <v>6784.81</v>
      </c>
      <c r="E172" s="112">
        <f t="shared" si="2"/>
        <v>84.810124999999999</v>
      </c>
    </row>
    <row r="173" spans="1:5" ht="12.75" x14ac:dyDescent="0.2">
      <c r="A173" s="110" t="s">
        <v>181</v>
      </c>
      <c r="B173" s="73">
        <v>1200</v>
      </c>
      <c r="C173" s="73">
        <v>1200</v>
      </c>
      <c r="D173" s="73">
        <v>1215</v>
      </c>
      <c r="E173" s="112">
        <f t="shared" si="2"/>
        <v>101.25</v>
      </c>
    </row>
    <row r="174" spans="1:5" ht="12.75" x14ac:dyDescent="0.2">
      <c r="A174" s="110" t="s">
        <v>78</v>
      </c>
      <c r="B174" s="73">
        <v>1200</v>
      </c>
      <c r="C174" s="73">
        <v>1200</v>
      </c>
      <c r="D174" s="73">
        <v>1215</v>
      </c>
      <c r="E174" s="112">
        <f t="shared" si="2"/>
        <v>101.25</v>
      </c>
    </row>
    <row r="175" spans="1:5" ht="12.75" x14ac:dyDescent="0.2">
      <c r="A175" s="110" t="s">
        <v>79</v>
      </c>
      <c r="B175" s="73">
        <v>1200</v>
      </c>
      <c r="C175" s="73">
        <v>1200</v>
      </c>
      <c r="D175" s="73">
        <v>1215</v>
      </c>
      <c r="E175" s="112">
        <f t="shared" si="2"/>
        <v>101.25</v>
      </c>
    </row>
    <row r="176" spans="1:5" ht="12.75" x14ac:dyDescent="0.2">
      <c r="A176" s="110" t="s">
        <v>155</v>
      </c>
      <c r="B176" s="73">
        <v>1200</v>
      </c>
      <c r="C176" s="73">
        <v>1200</v>
      </c>
      <c r="D176" s="73">
        <v>1215</v>
      </c>
      <c r="E176" s="112">
        <f t="shared" si="2"/>
        <v>101.25</v>
      </c>
    </row>
    <row r="177" spans="1:5" ht="12.75" x14ac:dyDescent="0.2">
      <c r="A177" s="110" t="s">
        <v>53</v>
      </c>
      <c r="B177" s="74">
        <v>200</v>
      </c>
      <c r="C177" s="74">
        <v>200</v>
      </c>
      <c r="D177" s="74">
        <v>0</v>
      </c>
      <c r="E177" s="112">
        <f t="shared" si="2"/>
        <v>0</v>
      </c>
    </row>
    <row r="178" spans="1:5" ht="12.75" x14ac:dyDescent="0.2">
      <c r="A178" s="110" t="s">
        <v>56</v>
      </c>
      <c r="B178" s="74">
        <v>200</v>
      </c>
      <c r="C178" s="74">
        <v>200</v>
      </c>
      <c r="D178" s="74">
        <v>0</v>
      </c>
      <c r="E178" s="112">
        <f t="shared" si="2"/>
        <v>0</v>
      </c>
    </row>
    <row r="179" spans="1:5" ht="12.75" x14ac:dyDescent="0.2">
      <c r="A179" s="110" t="s">
        <v>169</v>
      </c>
      <c r="B179" s="74">
        <v>200</v>
      </c>
      <c r="C179" s="74">
        <v>200</v>
      </c>
      <c r="D179" s="72"/>
      <c r="E179" s="112">
        <f t="shared" si="2"/>
        <v>0</v>
      </c>
    </row>
    <row r="180" spans="1:5" ht="12.75" x14ac:dyDescent="0.2">
      <c r="A180" s="110" t="s">
        <v>170</v>
      </c>
      <c r="B180" s="74">
        <v>200</v>
      </c>
      <c r="C180" s="74">
        <v>200</v>
      </c>
      <c r="D180" s="72"/>
      <c r="E180" s="112">
        <f t="shared" si="2"/>
        <v>0</v>
      </c>
    </row>
    <row r="181" spans="1:5" ht="12.75" x14ac:dyDescent="0.2">
      <c r="A181" s="110" t="s">
        <v>182</v>
      </c>
      <c r="B181" s="72"/>
      <c r="C181" s="72"/>
      <c r="D181" s="73">
        <v>7539.57</v>
      </c>
      <c r="E181" s="112" t="s">
        <v>240</v>
      </c>
    </row>
    <row r="182" spans="1:5" ht="12.75" x14ac:dyDescent="0.2">
      <c r="A182" s="110" t="s">
        <v>21</v>
      </c>
      <c r="B182" s="74">
        <v>0</v>
      </c>
      <c r="C182" s="74">
        <v>0</v>
      </c>
      <c r="D182" s="73">
        <v>7539.57</v>
      </c>
      <c r="E182" s="112" t="s">
        <v>240</v>
      </c>
    </row>
    <row r="183" spans="1:5" ht="12.75" x14ac:dyDescent="0.2">
      <c r="A183" s="110" t="s">
        <v>22</v>
      </c>
      <c r="B183" s="74">
        <v>0</v>
      </c>
      <c r="C183" s="74">
        <v>0</v>
      </c>
      <c r="D183" s="73">
        <v>6160.4</v>
      </c>
      <c r="E183" s="112" t="s">
        <v>240</v>
      </c>
    </row>
    <row r="184" spans="1:5" ht="12.75" x14ac:dyDescent="0.2">
      <c r="A184" s="110" t="s">
        <v>25</v>
      </c>
      <c r="B184" s="72"/>
      <c r="C184" s="72"/>
      <c r="D184" s="73">
        <v>6160.4</v>
      </c>
      <c r="E184" s="112" t="s">
        <v>240</v>
      </c>
    </row>
    <row r="185" spans="1:5" ht="12.75" x14ac:dyDescent="0.2">
      <c r="A185" s="110" t="s">
        <v>110</v>
      </c>
      <c r="B185" s="72"/>
      <c r="C185" s="72"/>
      <c r="D185" s="73">
        <v>6160.4</v>
      </c>
      <c r="E185" s="112" t="s">
        <v>240</v>
      </c>
    </row>
    <row r="186" spans="1:5" ht="12.75" x14ac:dyDescent="0.2">
      <c r="A186" s="110" t="s">
        <v>26</v>
      </c>
      <c r="B186" s="74">
        <v>0</v>
      </c>
      <c r="C186" s="74">
        <v>0</v>
      </c>
      <c r="D186" s="73">
        <v>1379.17</v>
      </c>
      <c r="E186" s="112" t="s">
        <v>240</v>
      </c>
    </row>
    <row r="187" spans="1:5" ht="12.75" x14ac:dyDescent="0.2">
      <c r="A187" s="110" t="s">
        <v>27</v>
      </c>
      <c r="B187" s="72"/>
      <c r="C187" s="72"/>
      <c r="D187" s="74">
        <v>787</v>
      </c>
      <c r="E187" s="112" t="s">
        <v>240</v>
      </c>
    </row>
    <row r="188" spans="1:5" ht="12.75" x14ac:dyDescent="0.2">
      <c r="A188" s="110" t="s">
        <v>113</v>
      </c>
      <c r="B188" s="72"/>
      <c r="C188" s="72"/>
      <c r="D188" s="74">
        <v>787</v>
      </c>
      <c r="E188" s="112" t="s">
        <v>240</v>
      </c>
    </row>
    <row r="189" spans="1:5" ht="12.75" x14ac:dyDescent="0.2">
      <c r="A189" s="110" t="s">
        <v>31</v>
      </c>
      <c r="B189" s="72"/>
      <c r="C189" s="72"/>
      <c r="D189" s="74">
        <v>592.16999999999996</v>
      </c>
      <c r="E189" s="112" t="s">
        <v>240</v>
      </c>
    </row>
    <row r="190" spans="1:5" ht="12.75" x14ac:dyDescent="0.2">
      <c r="A190" s="110" t="s">
        <v>123</v>
      </c>
      <c r="B190" s="72"/>
      <c r="C190" s="72"/>
      <c r="D190" s="74">
        <v>592.16999999999996</v>
      </c>
      <c r="E190" s="112" t="s">
        <v>240</v>
      </c>
    </row>
    <row r="191" spans="1:5" ht="12.75" x14ac:dyDescent="0.2">
      <c r="A191" s="110" t="s">
        <v>157</v>
      </c>
      <c r="B191" s="73">
        <v>273060</v>
      </c>
      <c r="C191" s="73">
        <v>273060</v>
      </c>
      <c r="D191" s="73">
        <v>127043.17</v>
      </c>
      <c r="E191" s="112">
        <f t="shared" si="2"/>
        <v>46.525734270856219</v>
      </c>
    </row>
    <row r="192" spans="1:5" ht="12.75" x14ac:dyDescent="0.2">
      <c r="A192" s="110" t="s">
        <v>151</v>
      </c>
      <c r="B192" s="73">
        <v>205360</v>
      </c>
      <c r="C192" s="73">
        <v>205360</v>
      </c>
      <c r="D192" s="73">
        <v>105467.52</v>
      </c>
      <c r="E192" s="112">
        <f t="shared" si="2"/>
        <v>51.357382158161279</v>
      </c>
    </row>
    <row r="193" spans="1:5" ht="12.75" x14ac:dyDescent="0.2">
      <c r="A193" s="110" t="s">
        <v>16</v>
      </c>
      <c r="B193" s="73">
        <v>198400</v>
      </c>
      <c r="C193" s="73">
        <v>198400</v>
      </c>
      <c r="D193" s="73">
        <v>103399.34</v>
      </c>
      <c r="E193" s="112">
        <f t="shared" si="2"/>
        <v>52.116602822580646</v>
      </c>
    </row>
    <row r="194" spans="1:5" ht="12.75" x14ac:dyDescent="0.2">
      <c r="A194" s="110" t="s">
        <v>95</v>
      </c>
      <c r="B194" s="73">
        <v>162000</v>
      </c>
      <c r="C194" s="73">
        <v>162000</v>
      </c>
      <c r="D194" s="73">
        <v>85976.639999999999</v>
      </c>
      <c r="E194" s="112">
        <f t="shared" si="2"/>
        <v>53.071999999999996</v>
      </c>
    </row>
    <row r="195" spans="1:5" ht="12.75" x14ac:dyDescent="0.2">
      <c r="A195" s="110" t="s">
        <v>17</v>
      </c>
      <c r="B195" s="73">
        <v>162000</v>
      </c>
      <c r="C195" s="73">
        <v>162000</v>
      </c>
      <c r="D195" s="73">
        <v>85976.639999999999</v>
      </c>
      <c r="E195" s="112">
        <f t="shared" si="2"/>
        <v>53.071999999999996</v>
      </c>
    </row>
    <row r="196" spans="1:5" ht="12.75" x14ac:dyDescent="0.2">
      <c r="A196" s="110" t="s">
        <v>96</v>
      </c>
      <c r="B196" s="73">
        <v>162000</v>
      </c>
      <c r="C196" s="73">
        <v>162000</v>
      </c>
      <c r="D196" s="73">
        <v>85976.639999999999</v>
      </c>
      <c r="E196" s="112">
        <f t="shared" si="2"/>
        <v>53.071999999999996</v>
      </c>
    </row>
    <row r="197" spans="1:5" ht="12.75" x14ac:dyDescent="0.2">
      <c r="A197" s="110" t="s">
        <v>18</v>
      </c>
      <c r="B197" s="73">
        <v>9400</v>
      </c>
      <c r="C197" s="73">
        <v>9400</v>
      </c>
      <c r="D197" s="73">
        <v>3217.19</v>
      </c>
      <c r="E197" s="112">
        <f t="shared" si="2"/>
        <v>34.225425531914894</v>
      </c>
    </row>
    <row r="198" spans="1:5" ht="12.75" x14ac:dyDescent="0.2">
      <c r="A198" s="110" t="s">
        <v>19</v>
      </c>
      <c r="B198" s="73">
        <v>9400</v>
      </c>
      <c r="C198" s="73">
        <v>9400</v>
      </c>
      <c r="D198" s="73">
        <v>3217.19</v>
      </c>
      <c r="E198" s="112">
        <f t="shared" ref="E198:E254" si="3">SUM(D198/C198)*100</f>
        <v>34.225425531914894</v>
      </c>
    </row>
    <row r="199" spans="1:5" ht="12.75" x14ac:dyDescent="0.2">
      <c r="A199" s="110" t="s">
        <v>97</v>
      </c>
      <c r="B199" s="73">
        <v>3700</v>
      </c>
      <c r="C199" s="73">
        <v>3700</v>
      </c>
      <c r="D199" s="73">
        <v>1117.19</v>
      </c>
      <c r="E199" s="112">
        <f t="shared" si="3"/>
        <v>30.194324324324324</v>
      </c>
    </row>
    <row r="200" spans="1:5" ht="12.75" x14ac:dyDescent="0.2">
      <c r="A200" s="110" t="s">
        <v>98</v>
      </c>
      <c r="B200" s="73">
        <v>1700</v>
      </c>
      <c r="C200" s="73">
        <v>1700</v>
      </c>
      <c r="D200" s="72"/>
      <c r="E200" s="112">
        <f t="shared" si="3"/>
        <v>0</v>
      </c>
    </row>
    <row r="201" spans="1:5" ht="12.75" x14ac:dyDescent="0.2">
      <c r="A201" s="110" t="s">
        <v>100</v>
      </c>
      <c r="B201" s="74">
        <v>500</v>
      </c>
      <c r="C201" s="74">
        <v>500</v>
      </c>
      <c r="D201" s="72"/>
      <c r="E201" s="112">
        <f t="shared" si="3"/>
        <v>0</v>
      </c>
    </row>
    <row r="202" spans="1:5" ht="12.75" x14ac:dyDescent="0.2">
      <c r="A202" s="110" t="s">
        <v>101</v>
      </c>
      <c r="B202" s="73">
        <v>3500</v>
      </c>
      <c r="C202" s="73">
        <v>3500</v>
      </c>
      <c r="D202" s="73">
        <v>2100</v>
      </c>
      <c r="E202" s="112">
        <f t="shared" si="3"/>
        <v>60</v>
      </c>
    </row>
    <row r="203" spans="1:5" ht="12.75" x14ac:dyDescent="0.2">
      <c r="A203" s="110" t="s">
        <v>20</v>
      </c>
      <c r="B203" s="73">
        <v>27000</v>
      </c>
      <c r="C203" s="73">
        <v>27000</v>
      </c>
      <c r="D203" s="73">
        <v>14205.51</v>
      </c>
      <c r="E203" s="112">
        <f t="shared" si="3"/>
        <v>52.613</v>
      </c>
    </row>
    <row r="204" spans="1:5" ht="12.75" x14ac:dyDescent="0.2">
      <c r="A204" s="110" t="s">
        <v>102</v>
      </c>
      <c r="B204" s="73">
        <v>27000</v>
      </c>
      <c r="C204" s="73">
        <v>27000</v>
      </c>
      <c r="D204" s="73">
        <v>14205.51</v>
      </c>
      <c r="E204" s="112">
        <f t="shared" si="3"/>
        <v>52.613</v>
      </c>
    </row>
    <row r="205" spans="1:5" ht="12.75" x14ac:dyDescent="0.2">
      <c r="A205" s="110" t="s">
        <v>103</v>
      </c>
      <c r="B205" s="73">
        <v>27000</v>
      </c>
      <c r="C205" s="73">
        <v>27000</v>
      </c>
      <c r="D205" s="73">
        <v>14205.51</v>
      </c>
      <c r="E205" s="112">
        <f t="shared" si="3"/>
        <v>52.613</v>
      </c>
    </row>
    <row r="206" spans="1:5" ht="12.75" x14ac:dyDescent="0.2">
      <c r="A206" s="110" t="s">
        <v>21</v>
      </c>
      <c r="B206" s="73">
        <v>6960</v>
      </c>
      <c r="C206" s="73">
        <v>6960</v>
      </c>
      <c r="D206" s="73">
        <v>2068.1799999999998</v>
      </c>
      <c r="E206" s="112">
        <f t="shared" si="3"/>
        <v>29.715229885057472</v>
      </c>
    </row>
    <row r="207" spans="1:5" ht="12.75" x14ac:dyDescent="0.2">
      <c r="A207" s="110" t="s">
        <v>22</v>
      </c>
      <c r="B207" s="73">
        <v>5200</v>
      </c>
      <c r="C207" s="73">
        <v>5200</v>
      </c>
      <c r="D207" s="73">
        <v>2068.1799999999998</v>
      </c>
      <c r="E207" s="112">
        <f t="shared" si="3"/>
        <v>39.772692307692303</v>
      </c>
    </row>
    <row r="208" spans="1:5" ht="12.75" x14ac:dyDescent="0.2">
      <c r="A208" s="110" t="s">
        <v>23</v>
      </c>
      <c r="B208" s="73">
        <v>1200</v>
      </c>
      <c r="C208" s="73">
        <v>1200</v>
      </c>
      <c r="D208" s="72"/>
      <c r="E208" s="112">
        <f t="shared" si="3"/>
        <v>0</v>
      </c>
    </row>
    <row r="209" spans="1:5" ht="12.75" x14ac:dyDescent="0.2">
      <c r="A209" s="110" t="s">
        <v>107</v>
      </c>
      <c r="B209" s="74">
        <v>800</v>
      </c>
      <c r="C209" s="74">
        <v>800</v>
      </c>
      <c r="D209" s="72"/>
      <c r="E209" s="112">
        <f t="shared" si="3"/>
        <v>0</v>
      </c>
    </row>
    <row r="210" spans="1:5" ht="12.75" x14ac:dyDescent="0.2">
      <c r="A210" s="110" t="s">
        <v>109</v>
      </c>
      <c r="B210" s="74">
        <v>400</v>
      </c>
      <c r="C210" s="74">
        <v>400</v>
      </c>
      <c r="D210" s="72"/>
      <c r="E210" s="112">
        <f t="shared" si="3"/>
        <v>0</v>
      </c>
    </row>
    <row r="211" spans="1:5" ht="12.75" x14ac:dyDescent="0.2">
      <c r="A211" s="110" t="s">
        <v>24</v>
      </c>
      <c r="B211" s="73">
        <v>3500</v>
      </c>
      <c r="C211" s="73">
        <v>3500</v>
      </c>
      <c r="D211" s="73">
        <v>2068.1799999999998</v>
      </c>
      <c r="E211" s="112">
        <f t="shared" si="3"/>
        <v>59.090857142857132</v>
      </c>
    </row>
    <row r="212" spans="1:5" ht="12.75" x14ac:dyDescent="0.2">
      <c r="A212" s="110" t="s">
        <v>104</v>
      </c>
      <c r="B212" s="73">
        <v>3500</v>
      </c>
      <c r="C212" s="73">
        <v>3500</v>
      </c>
      <c r="D212" s="73">
        <v>2068.1799999999998</v>
      </c>
      <c r="E212" s="112">
        <f t="shared" si="3"/>
        <v>59.090857142857132</v>
      </c>
    </row>
    <row r="213" spans="1:5" ht="12.75" x14ac:dyDescent="0.2">
      <c r="A213" s="110" t="s">
        <v>25</v>
      </c>
      <c r="B213" s="74">
        <v>500</v>
      </c>
      <c r="C213" s="74">
        <v>500</v>
      </c>
      <c r="D213" s="72"/>
      <c r="E213" s="112">
        <f t="shared" si="3"/>
        <v>0</v>
      </c>
    </row>
    <row r="214" spans="1:5" ht="12.75" x14ac:dyDescent="0.2">
      <c r="A214" s="110" t="s">
        <v>110</v>
      </c>
      <c r="B214" s="74">
        <v>500</v>
      </c>
      <c r="C214" s="74">
        <v>500</v>
      </c>
      <c r="D214" s="72"/>
      <c r="E214" s="112">
        <f t="shared" si="3"/>
        <v>0</v>
      </c>
    </row>
    <row r="215" spans="1:5" ht="12.75" x14ac:dyDescent="0.2">
      <c r="A215" s="110" t="s">
        <v>33</v>
      </c>
      <c r="B215" s="73">
        <v>1760</v>
      </c>
      <c r="C215" s="73">
        <v>1760</v>
      </c>
      <c r="D215" s="74">
        <v>0</v>
      </c>
      <c r="E215" s="112">
        <f t="shared" si="3"/>
        <v>0</v>
      </c>
    </row>
    <row r="216" spans="1:5" ht="12.75" x14ac:dyDescent="0.2">
      <c r="A216" s="110" t="s">
        <v>38</v>
      </c>
      <c r="B216" s="73">
        <v>1760</v>
      </c>
      <c r="C216" s="73">
        <v>1760</v>
      </c>
      <c r="D216" s="72"/>
      <c r="E216" s="112">
        <f t="shared" si="3"/>
        <v>0</v>
      </c>
    </row>
    <row r="217" spans="1:5" ht="12.75" x14ac:dyDescent="0.2">
      <c r="A217" s="110" t="s">
        <v>135</v>
      </c>
      <c r="B217" s="73">
        <v>1760</v>
      </c>
      <c r="C217" s="73">
        <v>1760</v>
      </c>
      <c r="D217" s="72"/>
      <c r="E217" s="112">
        <f t="shared" si="3"/>
        <v>0</v>
      </c>
    </row>
    <row r="218" spans="1:5" ht="12.75" x14ac:dyDescent="0.2">
      <c r="A218" s="110" t="s">
        <v>203</v>
      </c>
      <c r="B218" s="73">
        <v>67700</v>
      </c>
      <c r="C218" s="73">
        <v>67700</v>
      </c>
      <c r="D218" s="73">
        <v>21575.65</v>
      </c>
      <c r="E218" s="112">
        <f t="shared" si="3"/>
        <v>31.869497784342691</v>
      </c>
    </row>
    <row r="219" spans="1:5" ht="12.75" x14ac:dyDescent="0.2">
      <c r="A219" s="110" t="s">
        <v>21</v>
      </c>
      <c r="B219" s="73">
        <v>67700</v>
      </c>
      <c r="C219" s="73">
        <v>67700</v>
      </c>
      <c r="D219" s="73">
        <v>19213.84</v>
      </c>
      <c r="E219" s="112">
        <f t="shared" si="3"/>
        <v>28.380856720827179</v>
      </c>
    </row>
    <row r="220" spans="1:5" ht="12.75" x14ac:dyDescent="0.2">
      <c r="A220" s="110" t="s">
        <v>22</v>
      </c>
      <c r="B220" s="74">
        <v>300</v>
      </c>
      <c r="C220" s="74">
        <v>300</v>
      </c>
      <c r="D220" s="74">
        <v>189</v>
      </c>
      <c r="E220" s="112">
        <f t="shared" si="3"/>
        <v>63</v>
      </c>
    </row>
    <row r="221" spans="1:5" ht="12.75" x14ac:dyDescent="0.2">
      <c r="A221" s="110" t="s">
        <v>77</v>
      </c>
      <c r="B221" s="74">
        <v>300</v>
      </c>
      <c r="C221" s="74">
        <v>300</v>
      </c>
      <c r="D221" s="74">
        <v>189</v>
      </c>
      <c r="E221" s="112">
        <f t="shared" si="3"/>
        <v>63</v>
      </c>
    </row>
    <row r="222" spans="1:5" ht="12.75" x14ac:dyDescent="0.2">
      <c r="A222" s="110" t="s">
        <v>158</v>
      </c>
      <c r="B222" s="74">
        <v>300</v>
      </c>
      <c r="C222" s="74">
        <v>300</v>
      </c>
      <c r="D222" s="74">
        <v>189</v>
      </c>
      <c r="E222" s="112">
        <f t="shared" si="3"/>
        <v>63</v>
      </c>
    </row>
    <row r="223" spans="1:5" ht="12.75" x14ac:dyDescent="0.2">
      <c r="A223" s="110" t="s">
        <v>26</v>
      </c>
      <c r="B223" s="73">
        <v>59900</v>
      </c>
      <c r="C223" s="73">
        <v>59900</v>
      </c>
      <c r="D223" s="73">
        <v>13569.41</v>
      </c>
      <c r="E223" s="112">
        <f t="shared" si="3"/>
        <v>22.653439065108515</v>
      </c>
    </row>
    <row r="224" spans="1:5" ht="12.75" x14ac:dyDescent="0.2">
      <c r="A224" s="110" t="s">
        <v>27</v>
      </c>
      <c r="B224" s="73">
        <v>3000</v>
      </c>
      <c r="C224" s="73">
        <v>3000</v>
      </c>
      <c r="D224" s="73">
        <v>3543.82</v>
      </c>
      <c r="E224" s="112">
        <f t="shared" si="3"/>
        <v>118.12733333333334</v>
      </c>
    </row>
    <row r="225" spans="1:5" ht="12.75" x14ac:dyDescent="0.2">
      <c r="A225" s="110" t="s">
        <v>112</v>
      </c>
      <c r="B225" s="74">
        <v>500</v>
      </c>
      <c r="C225" s="74">
        <v>500</v>
      </c>
      <c r="D225" s="74">
        <v>247.48</v>
      </c>
      <c r="E225" s="112">
        <f t="shared" si="3"/>
        <v>49.495999999999995</v>
      </c>
    </row>
    <row r="226" spans="1:5" ht="12.75" x14ac:dyDescent="0.2">
      <c r="A226" s="110" t="s">
        <v>113</v>
      </c>
      <c r="B226" s="72"/>
      <c r="C226" s="72"/>
      <c r="D226" s="74">
        <v>5.59</v>
      </c>
      <c r="E226" s="112" t="s">
        <v>240</v>
      </c>
    </row>
    <row r="227" spans="1:5" ht="12.75" x14ac:dyDescent="0.2">
      <c r="A227" s="110" t="s">
        <v>114</v>
      </c>
      <c r="B227" s="73">
        <v>1000</v>
      </c>
      <c r="C227" s="73">
        <v>1000</v>
      </c>
      <c r="D227" s="73">
        <v>1035.81</v>
      </c>
      <c r="E227" s="112">
        <f t="shared" si="3"/>
        <v>103.58099999999999</v>
      </c>
    </row>
    <row r="228" spans="1:5" ht="12.75" x14ac:dyDescent="0.2">
      <c r="A228" s="110" t="s">
        <v>115</v>
      </c>
      <c r="B228" s="73">
        <v>1000</v>
      </c>
      <c r="C228" s="73">
        <v>1000</v>
      </c>
      <c r="D228" s="74">
        <v>497.7</v>
      </c>
      <c r="E228" s="112">
        <f t="shared" si="3"/>
        <v>49.769999999999996</v>
      </c>
    </row>
    <row r="229" spans="1:5" ht="12.75" x14ac:dyDescent="0.2">
      <c r="A229" s="110" t="s">
        <v>116</v>
      </c>
      <c r="B229" s="74">
        <v>500</v>
      </c>
      <c r="C229" s="74">
        <v>500</v>
      </c>
      <c r="D229" s="73">
        <v>1757.24</v>
      </c>
      <c r="E229" s="112">
        <f t="shared" si="3"/>
        <v>351.44799999999998</v>
      </c>
    </row>
    <row r="230" spans="1:5" ht="12.75" x14ac:dyDescent="0.2">
      <c r="A230" s="110" t="s">
        <v>28</v>
      </c>
      <c r="B230" s="73">
        <v>55000</v>
      </c>
      <c r="C230" s="73">
        <v>55000</v>
      </c>
      <c r="D230" s="73">
        <v>7600.74</v>
      </c>
      <c r="E230" s="112">
        <f t="shared" si="3"/>
        <v>13.819527272727273</v>
      </c>
    </row>
    <row r="231" spans="1:5" ht="12.75" x14ac:dyDescent="0.2">
      <c r="A231" s="110" t="s">
        <v>159</v>
      </c>
      <c r="B231" s="73">
        <v>55000</v>
      </c>
      <c r="C231" s="73">
        <v>55000</v>
      </c>
      <c r="D231" s="73">
        <v>7600.74</v>
      </c>
      <c r="E231" s="112">
        <f t="shared" si="3"/>
        <v>13.819527272727273</v>
      </c>
    </row>
    <row r="232" spans="1:5" ht="12.75" x14ac:dyDescent="0.2">
      <c r="A232" s="110" t="s">
        <v>30</v>
      </c>
      <c r="B232" s="73">
        <v>1000</v>
      </c>
      <c r="C232" s="73">
        <v>1000</v>
      </c>
      <c r="D232" s="73">
        <v>2405.3200000000002</v>
      </c>
      <c r="E232" s="112">
        <f t="shared" si="3"/>
        <v>240.53200000000001</v>
      </c>
    </row>
    <row r="233" spans="1:5" ht="15" customHeight="1" x14ac:dyDescent="0.2">
      <c r="A233" s="110" t="s">
        <v>121</v>
      </c>
      <c r="B233" s="74">
        <v>500</v>
      </c>
      <c r="C233" s="74">
        <v>500</v>
      </c>
      <c r="D233" s="73">
        <v>2187.2199999999998</v>
      </c>
      <c r="E233" s="112">
        <f t="shared" si="3"/>
        <v>437.44399999999996</v>
      </c>
    </row>
    <row r="234" spans="1:5" ht="12" customHeight="1" x14ac:dyDescent="0.2">
      <c r="A234" s="110" t="s">
        <v>122</v>
      </c>
      <c r="B234" s="74">
        <v>500</v>
      </c>
      <c r="C234" s="74">
        <v>500</v>
      </c>
      <c r="D234" s="74">
        <v>218.1</v>
      </c>
      <c r="E234" s="112">
        <f t="shared" si="3"/>
        <v>43.62</v>
      </c>
    </row>
    <row r="235" spans="1:5" ht="12.75" x14ac:dyDescent="0.2">
      <c r="A235" s="110" t="s">
        <v>31</v>
      </c>
      <c r="B235" s="74">
        <v>500</v>
      </c>
      <c r="C235" s="74">
        <v>500</v>
      </c>
      <c r="D235" s="74">
        <v>19.53</v>
      </c>
      <c r="E235" s="112">
        <f t="shared" si="3"/>
        <v>3.9060000000000006</v>
      </c>
    </row>
    <row r="236" spans="1:5" ht="12.75" x14ac:dyDescent="0.2">
      <c r="A236" s="110" t="s">
        <v>123</v>
      </c>
      <c r="B236" s="74">
        <v>500</v>
      </c>
      <c r="C236" s="74">
        <v>500</v>
      </c>
      <c r="D236" s="74">
        <v>19.53</v>
      </c>
      <c r="E236" s="112">
        <f t="shared" si="3"/>
        <v>3.9060000000000006</v>
      </c>
    </row>
    <row r="237" spans="1:5" ht="12.75" x14ac:dyDescent="0.2">
      <c r="A237" s="110" t="s">
        <v>32</v>
      </c>
      <c r="B237" s="74">
        <v>400</v>
      </c>
      <c r="C237" s="74">
        <v>400</v>
      </c>
      <c r="D237" s="72"/>
      <c r="E237" s="112">
        <f t="shared" si="3"/>
        <v>0</v>
      </c>
    </row>
    <row r="238" spans="1:5" ht="12.75" x14ac:dyDescent="0.2">
      <c r="A238" s="110" t="s">
        <v>124</v>
      </c>
      <c r="B238" s="74">
        <v>400</v>
      </c>
      <c r="C238" s="74">
        <v>400</v>
      </c>
      <c r="D238" s="72"/>
      <c r="E238" s="112">
        <f t="shared" si="3"/>
        <v>0</v>
      </c>
    </row>
    <row r="239" spans="1:5" ht="12.75" x14ac:dyDescent="0.2">
      <c r="A239" s="110" t="s">
        <v>33</v>
      </c>
      <c r="B239" s="73">
        <v>4000</v>
      </c>
      <c r="C239" s="73">
        <v>4000</v>
      </c>
      <c r="D239" s="73">
        <v>3235.33</v>
      </c>
      <c r="E239" s="112">
        <f t="shared" si="3"/>
        <v>80.88324999999999</v>
      </c>
    </row>
    <row r="240" spans="1:5" ht="12.75" x14ac:dyDescent="0.2">
      <c r="A240" s="110" t="s">
        <v>35</v>
      </c>
      <c r="B240" s="73">
        <v>3000</v>
      </c>
      <c r="C240" s="73">
        <v>3000</v>
      </c>
      <c r="D240" s="73">
        <v>2236.25</v>
      </c>
      <c r="E240" s="112">
        <f t="shared" si="3"/>
        <v>74.541666666666657</v>
      </c>
    </row>
    <row r="241" spans="1:5" ht="12.75" x14ac:dyDescent="0.2">
      <c r="A241" s="110" t="s">
        <v>127</v>
      </c>
      <c r="B241" s="72"/>
      <c r="C241" s="72"/>
      <c r="D241" s="74">
        <v>750</v>
      </c>
      <c r="E241" s="112" t="s">
        <v>240</v>
      </c>
    </row>
    <row r="242" spans="1:5" ht="12.75" x14ac:dyDescent="0.2">
      <c r="A242" s="110" t="s">
        <v>128</v>
      </c>
      <c r="B242" s="73">
        <v>3000</v>
      </c>
      <c r="C242" s="73">
        <v>3000</v>
      </c>
      <c r="D242" s="73">
        <v>1486.25</v>
      </c>
      <c r="E242" s="112">
        <f t="shared" si="3"/>
        <v>49.541666666666664</v>
      </c>
    </row>
    <row r="243" spans="1:5" ht="12.75" x14ac:dyDescent="0.2">
      <c r="A243" s="110" t="s">
        <v>38</v>
      </c>
      <c r="B243" s="73">
        <v>1000</v>
      </c>
      <c r="C243" s="73">
        <v>1000</v>
      </c>
      <c r="D243" s="74">
        <v>869.58</v>
      </c>
      <c r="E243" s="112">
        <f t="shared" si="3"/>
        <v>86.957999999999998</v>
      </c>
    </row>
    <row r="244" spans="1:5" ht="12.75" x14ac:dyDescent="0.2">
      <c r="A244" s="110" t="s">
        <v>135</v>
      </c>
      <c r="B244" s="74">
        <v>500</v>
      </c>
      <c r="C244" s="74">
        <v>500</v>
      </c>
      <c r="D244" s="74">
        <v>144.58000000000001</v>
      </c>
      <c r="E244" s="112">
        <f t="shared" si="3"/>
        <v>28.916000000000004</v>
      </c>
    </row>
    <row r="245" spans="1:5" ht="12.75" x14ac:dyDescent="0.2">
      <c r="A245" s="110" t="s">
        <v>160</v>
      </c>
      <c r="B245" s="74">
        <v>500</v>
      </c>
      <c r="C245" s="74">
        <v>500</v>
      </c>
      <c r="D245" s="74">
        <v>725</v>
      </c>
      <c r="E245" s="112">
        <f t="shared" si="3"/>
        <v>145</v>
      </c>
    </row>
    <row r="246" spans="1:5" ht="12.75" x14ac:dyDescent="0.2">
      <c r="A246" s="110" t="s">
        <v>40</v>
      </c>
      <c r="B246" s="72"/>
      <c r="C246" s="72"/>
      <c r="D246" s="74">
        <v>129.5</v>
      </c>
      <c r="E246" s="112" t="s">
        <v>240</v>
      </c>
    </row>
    <row r="247" spans="1:5" ht="12.75" x14ac:dyDescent="0.2">
      <c r="A247" s="110" t="s">
        <v>138</v>
      </c>
      <c r="B247" s="72"/>
      <c r="C247" s="72"/>
      <c r="D247" s="74">
        <v>129.5</v>
      </c>
      <c r="E247" s="112" t="s">
        <v>240</v>
      </c>
    </row>
    <row r="248" spans="1:5" ht="12.75" x14ac:dyDescent="0.2">
      <c r="A248" s="110" t="s">
        <v>42</v>
      </c>
      <c r="B248" s="73">
        <v>3500</v>
      </c>
      <c r="C248" s="73">
        <v>3500</v>
      </c>
      <c r="D248" s="73">
        <v>2220.1</v>
      </c>
      <c r="E248" s="112">
        <f t="shared" si="3"/>
        <v>63.431428571428569</v>
      </c>
    </row>
    <row r="249" spans="1:5" ht="12.75" x14ac:dyDescent="0.2">
      <c r="A249" s="110" t="s">
        <v>143</v>
      </c>
      <c r="B249" s="73">
        <v>1000</v>
      </c>
      <c r="C249" s="73">
        <v>1000</v>
      </c>
      <c r="D249" s="73">
        <v>1187.24</v>
      </c>
      <c r="E249" s="112">
        <f t="shared" si="3"/>
        <v>118.724</v>
      </c>
    </row>
    <row r="250" spans="1:5" ht="12.75" x14ac:dyDescent="0.2">
      <c r="A250" s="110" t="s">
        <v>144</v>
      </c>
      <c r="B250" s="73">
        <v>1000</v>
      </c>
      <c r="C250" s="73">
        <v>1000</v>
      </c>
      <c r="D250" s="73">
        <v>1187.24</v>
      </c>
      <c r="E250" s="112">
        <f t="shared" si="3"/>
        <v>118.724</v>
      </c>
    </row>
    <row r="251" spans="1:5" ht="12.75" x14ac:dyDescent="0.2">
      <c r="A251" s="110" t="s">
        <v>44</v>
      </c>
      <c r="B251" s="72"/>
      <c r="C251" s="72"/>
      <c r="D251" s="74">
        <v>16.59</v>
      </c>
      <c r="E251" s="112" t="s">
        <v>240</v>
      </c>
    </row>
    <row r="252" spans="1:5" ht="12.75" x14ac:dyDescent="0.2">
      <c r="A252" s="110" t="s">
        <v>147</v>
      </c>
      <c r="B252" s="72"/>
      <c r="C252" s="72"/>
      <c r="D252" s="74">
        <v>16.59</v>
      </c>
      <c r="E252" s="112" t="s">
        <v>240</v>
      </c>
    </row>
    <row r="253" spans="1:5" ht="12.75" x14ac:dyDescent="0.2">
      <c r="A253" s="110" t="s">
        <v>45</v>
      </c>
      <c r="B253" s="73">
        <v>2500</v>
      </c>
      <c r="C253" s="73">
        <v>2500</v>
      </c>
      <c r="D253" s="73">
        <v>1016.27</v>
      </c>
      <c r="E253" s="112">
        <f t="shared" si="3"/>
        <v>40.650799999999997</v>
      </c>
    </row>
    <row r="254" spans="1:5" ht="12.75" x14ac:dyDescent="0.2">
      <c r="A254" s="110" t="s">
        <v>148</v>
      </c>
      <c r="B254" s="73">
        <v>2500</v>
      </c>
      <c r="C254" s="73">
        <v>2500</v>
      </c>
      <c r="D254" s="73">
        <v>1016.27</v>
      </c>
      <c r="E254" s="112">
        <f t="shared" si="3"/>
        <v>40.650799999999997</v>
      </c>
    </row>
    <row r="255" spans="1:5" ht="12.75" x14ac:dyDescent="0.2">
      <c r="A255" s="110" t="s">
        <v>46</v>
      </c>
      <c r="B255" s="74">
        <v>0</v>
      </c>
      <c r="C255" s="74">
        <v>0</v>
      </c>
      <c r="D255" s="74">
        <v>528.05999999999995</v>
      </c>
      <c r="E255" s="112" t="s">
        <v>240</v>
      </c>
    </row>
    <row r="256" spans="1:5" ht="12.75" x14ac:dyDescent="0.2">
      <c r="A256" s="110" t="s">
        <v>47</v>
      </c>
      <c r="B256" s="74">
        <v>0</v>
      </c>
      <c r="C256" s="74">
        <v>0</v>
      </c>
      <c r="D256" s="74">
        <v>528.05999999999995</v>
      </c>
      <c r="E256" s="112" t="s">
        <v>240</v>
      </c>
    </row>
    <row r="257" spans="1:5" ht="12.75" x14ac:dyDescent="0.2">
      <c r="A257" s="110" t="s">
        <v>48</v>
      </c>
      <c r="B257" s="72"/>
      <c r="C257" s="72"/>
      <c r="D257" s="74">
        <v>528.05999999999995</v>
      </c>
      <c r="E257" s="112" t="s">
        <v>240</v>
      </c>
    </row>
    <row r="258" spans="1:5" ht="12.75" x14ac:dyDescent="0.2">
      <c r="A258" s="110" t="s">
        <v>149</v>
      </c>
      <c r="B258" s="72"/>
      <c r="C258" s="72"/>
      <c r="D258" s="74">
        <v>528.05999999999995</v>
      </c>
      <c r="E258" s="112" t="s">
        <v>240</v>
      </c>
    </row>
    <row r="259" spans="1:5" ht="12.75" x14ac:dyDescent="0.2">
      <c r="A259" s="110" t="s">
        <v>53</v>
      </c>
      <c r="B259" s="74">
        <v>0</v>
      </c>
      <c r="C259" s="74">
        <v>0</v>
      </c>
      <c r="D259" s="73">
        <v>1833.75</v>
      </c>
      <c r="E259" s="112" t="s">
        <v>240</v>
      </c>
    </row>
    <row r="260" spans="1:5" ht="12.75" x14ac:dyDescent="0.2">
      <c r="A260" s="110" t="s">
        <v>54</v>
      </c>
      <c r="B260" s="74">
        <v>0</v>
      </c>
      <c r="C260" s="74">
        <v>0</v>
      </c>
      <c r="D260" s="73">
        <v>1833.75</v>
      </c>
      <c r="E260" s="112" t="s">
        <v>240</v>
      </c>
    </row>
    <row r="261" spans="1:5" ht="12.75" x14ac:dyDescent="0.2">
      <c r="A261" s="110" t="s">
        <v>55</v>
      </c>
      <c r="B261" s="72"/>
      <c r="C261" s="72"/>
      <c r="D261" s="73">
        <v>1833.75</v>
      </c>
      <c r="E261" s="112" t="s">
        <v>240</v>
      </c>
    </row>
    <row r="262" spans="1:5" ht="12.75" x14ac:dyDescent="0.2">
      <c r="A262" s="110" t="s">
        <v>161</v>
      </c>
      <c r="B262" s="72"/>
      <c r="C262" s="72"/>
      <c r="D262" s="73">
        <v>1833.75</v>
      </c>
      <c r="E262" s="112" t="s">
        <v>240</v>
      </c>
    </row>
    <row r="263" spans="1:5" ht="25.5" x14ac:dyDescent="0.2">
      <c r="A263" s="110" t="s">
        <v>162</v>
      </c>
      <c r="B263" s="73">
        <v>0</v>
      </c>
      <c r="C263" s="73">
        <v>62876</v>
      </c>
      <c r="D263" s="74">
        <v>0</v>
      </c>
      <c r="E263" s="112">
        <f t="shared" ref="E263:E325" si="4">SUM(D263/C263)*100</f>
        <v>0</v>
      </c>
    </row>
    <row r="264" spans="1:5" ht="12.75" x14ac:dyDescent="0.2">
      <c r="A264" s="110" t="s">
        <v>151</v>
      </c>
      <c r="B264" s="73">
        <v>0</v>
      </c>
      <c r="C264" s="73">
        <v>62876</v>
      </c>
      <c r="D264" s="72"/>
      <c r="E264" s="112">
        <f t="shared" si="4"/>
        <v>0</v>
      </c>
    </row>
    <row r="265" spans="1:5" ht="12.75" x14ac:dyDescent="0.2">
      <c r="A265" s="110" t="s">
        <v>21</v>
      </c>
      <c r="B265" s="73">
        <v>0</v>
      </c>
      <c r="C265" s="73">
        <v>62876</v>
      </c>
      <c r="D265" s="74">
        <v>0</v>
      </c>
      <c r="E265" s="112">
        <f t="shared" si="4"/>
        <v>0</v>
      </c>
    </row>
    <row r="266" spans="1:5" ht="12.75" x14ac:dyDescent="0.2">
      <c r="A266" s="110" t="s">
        <v>33</v>
      </c>
      <c r="B266" s="73">
        <v>0</v>
      </c>
      <c r="C266" s="73">
        <v>62876</v>
      </c>
      <c r="D266" s="74">
        <v>0</v>
      </c>
      <c r="E266" s="112">
        <f t="shared" si="4"/>
        <v>0</v>
      </c>
    </row>
    <row r="267" spans="1:5" ht="12.75" x14ac:dyDescent="0.2">
      <c r="A267" s="110" t="s">
        <v>35</v>
      </c>
      <c r="B267" s="73">
        <v>0</v>
      </c>
      <c r="C267" s="73">
        <v>62876</v>
      </c>
      <c r="D267" s="72"/>
      <c r="E267" s="112">
        <f t="shared" si="4"/>
        <v>0</v>
      </c>
    </row>
    <row r="268" spans="1:5" ht="12.75" x14ac:dyDescent="0.2">
      <c r="A268" s="110" t="s">
        <v>127</v>
      </c>
      <c r="B268" s="73">
        <v>0</v>
      </c>
      <c r="C268" s="73">
        <v>62876</v>
      </c>
      <c r="D268" s="72"/>
      <c r="E268" s="112">
        <f t="shared" si="4"/>
        <v>0</v>
      </c>
    </row>
    <row r="269" spans="1:5" ht="12.75" x14ac:dyDescent="0.2">
      <c r="A269" s="110" t="s">
        <v>163</v>
      </c>
      <c r="B269" s="73">
        <v>35020</v>
      </c>
      <c r="C269" s="73">
        <v>35020</v>
      </c>
      <c r="D269" s="73">
        <v>16110.38</v>
      </c>
      <c r="E269" s="112">
        <f t="shared" si="4"/>
        <v>46.003369503141059</v>
      </c>
    </row>
    <row r="270" spans="1:5" ht="12.75" x14ac:dyDescent="0.2">
      <c r="A270" s="110" t="s">
        <v>151</v>
      </c>
      <c r="B270" s="73">
        <v>35020</v>
      </c>
      <c r="C270" s="73">
        <v>35020</v>
      </c>
      <c r="D270" s="73">
        <v>16110.38</v>
      </c>
      <c r="E270" s="112">
        <f t="shared" si="4"/>
        <v>46.003369503141059</v>
      </c>
    </row>
    <row r="271" spans="1:5" ht="12.75" x14ac:dyDescent="0.2">
      <c r="A271" s="110" t="s">
        <v>16</v>
      </c>
      <c r="B271" s="73">
        <v>32500</v>
      </c>
      <c r="C271" s="73">
        <v>32500</v>
      </c>
      <c r="D271" s="73">
        <v>15517.63</v>
      </c>
      <c r="E271" s="112">
        <f t="shared" si="4"/>
        <v>47.746553846153844</v>
      </c>
    </row>
    <row r="272" spans="1:5" ht="12.75" x14ac:dyDescent="0.2">
      <c r="A272" s="110" t="s">
        <v>95</v>
      </c>
      <c r="B272" s="73">
        <v>27000</v>
      </c>
      <c r="C272" s="73">
        <v>27000</v>
      </c>
      <c r="D272" s="73">
        <v>12976.51</v>
      </c>
      <c r="E272" s="112">
        <f t="shared" si="4"/>
        <v>48.061148148148149</v>
      </c>
    </row>
    <row r="273" spans="1:5" ht="12.75" x14ac:dyDescent="0.2">
      <c r="A273" s="110" t="s">
        <v>17</v>
      </c>
      <c r="B273" s="73">
        <v>27000</v>
      </c>
      <c r="C273" s="73">
        <v>27000</v>
      </c>
      <c r="D273" s="73">
        <v>12976.51</v>
      </c>
      <c r="E273" s="112">
        <f t="shared" si="4"/>
        <v>48.061148148148149</v>
      </c>
    </row>
    <row r="274" spans="1:5" ht="12.75" x14ac:dyDescent="0.2">
      <c r="A274" s="110" t="s">
        <v>96</v>
      </c>
      <c r="B274" s="73">
        <v>27000</v>
      </c>
      <c r="C274" s="73">
        <v>27000</v>
      </c>
      <c r="D274" s="73">
        <v>12976.51</v>
      </c>
      <c r="E274" s="112">
        <f t="shared" si="4"/>
        <v>48.061148148148149</v>
      </c>
    </row>
    <row r="275" spans="1:5" ht="12.75" x14ac:dyDescent="0.2">
      <c r="A275" s="110" t="s">
        <v>18</v>
      </c>
      <c r="B275" s="73">
        <v>1000</v>
      </c>
      <c r="C275" s="73">
        <v>1000</v>
      </c>
      <c r="D275" s="74">
        <v>400</v>
      </c>
      <c r="E275" s="112">
        <f t="shared" si="4"/>
        <v>40</v>
      </c>
    </row>
    <row r="276" spans="1:5" ht="12.75" x14ac:dyDescent="0.2">
      <c r="A276" s="110" t="s">
        <v>19</v>
      </c>
      <c r="B276" s="73">
        <v>1000</v>
      </c>
      <c r="C276" s="73">
        <v>1000</v>
      </c>
      <c r="D276" s="74">
        <v>400</v>
      </c>
      <c r="E276" s="112">
        <f t="shared" si="4"/>
        <v>40</v>
      </c>
    </row>
    <row r="277" spans="1:5" ht="12.75" x14ac:dyDescent="0.2">
      <c r="A277" s="110" t="s">
        <v>97</v>
      </c>
      <c r="B277" s="74">
        <v>500</v>
      </c>
      <c r="C277" s="74">
        <v>500</v>
      </c>
      <c r="D277" s="74">
        <v>100</v>
      </c>
      <c r="E277" s="112">
        <f t="shared" si="4"/>
        <v>20</v>
      </c>
    </row>
    <row r="278" spans="1:5" ht="12.75" x14ac:dyDescent="0.2">
      <c r="A278" s="110" t="s">
        <v>98</v>
      </c>
      <c r="B278" s="74">
        <v>200</v>
      </c>
      <c r="C278" s="74">
        <v>200</v>
      </c>
      <c r="D278" s="72"/>
      <c r="E278" s="112">
        <f t="shared" si="4"/>
        <v>0</v>
      </c>
    </row>
    <row r="279" spans="1:5" ht="12.75" x14ac:dyDescent="0.2">
      <c r="A279" s="110" t="s">
        <v>101</v>
      </c>
      <c r="B279" s="74">
        <v>300</v>
      </c>
      <c r="C279" s="74">
        <v>300</v>
      </c>
      <c r="D279" s="74">
        <v>300</v>
      </c>
      <c r="E279" s="112">
        <f t="shared" si="4"/>
        <v>100</v>
      </c>
    </row>
    <row r="280" spans="1:5" ht="12.75" x14ac:dyDescent="0.2">
      <c r="A280" s="110" t="s">
        <v>20</v>
      </c>
      <c r="B280" s="73">
        <v>4500</v>
      </c>
      <c r="C280" s="73">
        <v>4500</v>
      </c>
      <c r="D280" s="73">
        <v>2141.12</v>
      </c>
      <c r="E280" s="112">
        <f t="shared" si="4"/>
        <v>47.580444444444439</v>
      </c>
    </row>
    <row r="281" spans="1:5" ht="12.75" x14ac:dyDescent="0.2">
      <c r="A281" s="110" t="s">
        <v>102</v>
      </c>
      <c r="B281" s="73">
        <v>4500</v>
      </c>
      <c r="C281" s="73">
        <v>4500</v>
      </c>
      <c r="D281" s="73">
        <v>2141.12</v>
      </c>
      <c r="E281" s="112">
        <f t="shared" si="4"/>
        <v>47.580444444444439</v>
      </c>
    </row>
    <row r="282" spans="1:5" ht="12.75" x14ac:dyDescent="0.2">
      <c r="A282" s="110" t="s">
        <v>103</v>
      </c>
      <c r="B282" s="73">
        <v>4500</v>
      </c>
      <c r="C282" s="73">
        <v>4500</v>
      </c>
      <c r="D282" s="73">
        <v>2141.12</v>
      </c>
      <c r="E282" s="112">
        <f t="shared" si="4"/>
        <v>47.580444444444439</v>
      </c>
    </row>
    <row r="283" spans="1:5" ht="12.75" x14ac:dyDescent="0.2">
      <c r="A283" s="110" t="s">
        <v>21</v>
      </c>
      <c r="B283" s="73">
        <v>2520</v>
      </c>
      <c r="C283" s="73">
        <v>2520</v>
      </c>
      <c r="D283" s="74">
        <v>592.75</v>
      </c>
      <c r="E283" s="112">
        <f t="shared" si="4"/>
        <v>23.521825396825395</v>
      </c>
    </row>
    <row r="284" spans="1:5" ht="12.75" x14ac:dyDescent="0.2">
      <c r="A284" s="110" t="s">
        <v>22</v>
      </c>
      <c r="B284" s="73">
        <v>2300</v>
      </c>
      <c r="C284" s="73">
        <v>2300</v>
      </c>
      <c r="D284" s="74">
        <v>592.75</v>
      </c>
      <c r="E284" s="112">
        <f t="shared" si="4"/>
        <v>25.771739130434785</v>
      </c>
    </row>
    <row r="285" spans="1:5" ht="12.75" x14ac:dyDescent="0.2">
      <c r="A285" s="110" t="s">
        <v>23</v>
      </c>
      <c r="B285" s="73">
        <v>1700</v>
      </c>
      <c r="C285" s="73">
        <v>1700</v>
      </c>
      <c r="D285" s="74">
        <v>314.05</v>
      </c>
      <c r="E285" s="112">
        <f t="shared" si="4"/>
        <v>18.473529411764705</v>
      </c>
    </row>
    <row r="286" spans="1:5" ht="12.75" x14ac:dyDescent="0.2">
      <c r="A286" s="110" t="s">
        <v>107</v>
      </c>
      <c r="B286" s="74">
        <v>500</v>
      </c>
      <c r="C286" s="74">
        <v>500</v>
      </c>
      <c r="D286" s="74">
        <v>30</v>
      </c>
      <c r="E286" s="112">
        <f t="shared" si="4"/>
        <v>6</v>
      </c>
    </row>
    <row r="287" spans="1:5" ht="12.75" x14ac:dyDescent="0.2">
      <c r="A287" s="110" t="s">
        <v>108</v>
      </c>
      <c r="B287" s="74">
        <v>700</v>
      </c>
      <c r="C287" s="74">
        <v>700</v>
      </c>
      <c r="D287" s="74">
        <v>223.6</v>
      </c>
      <c r="E287" s="112">
        <f t="shared" si="4"/>
        <v>31.94285714285714</v>
      </c>
    </row>
    <row r="288" spans="1:5" ht="12.75" x14ac:dyDescent="0.2">
      <c r="A288" s="110" t="s">
        <v>109</v>
      </c>
      <c r="B288" s="74">
        <v>500</v>
      </c>
      <c r="C288" s="74">
        <v>500</v>
      </c>
      <c r="D288" s="74">
        <v>60.45</v>
      </c>
      <c r="E288" s="112">
        <f t="shared" si="4"/>
        <v>12.09</v>
      </c>
    </row>
    <row r="289" spans="1:5" ht="12.75" x14ac:dyDescent="0.2">
      <c r="A289" s="110" t="s">
        <v>24</v>
      </c>
      <c r="B289" s="74">
        <v>600</v>
      </c>
      <c r="C289" s="74">
        <v>600</v>
      </c>
      <c r="D289" s="74">
        <v>278.7</v>
      </c>
      <c r="E289" s="112">
        <f t="shared" si="4"/>
        <v>46.449999999999996</v>
      </c>
    </row>
    <row r="290" spans="1:5" ht="12.75" x14ac:dyDescent="0.2">
      <c r="A290" s="110" t="s">
        <v>104</v>
      </c>
      <c r="B290" s="74">
        <v>600</v>
      </c>
      <c r="C290" s="74">
        <v>600</v>
      </c>
      <c r="D290" s="74">
        <v>278.7</v>
      </c>
      <c r="E290" s="112">
        <f t="shared" si="4"/>
        <v>46.449999999999996</v>
      </c>
    </row>
    <row r="291" spans="1:5" ht="12.75" x14ac:dyDescent="0.2">
      <c r="A291" s="110" t="s">
        <v>33</v>
      </c>
      <c r="B291" s="74">
        <v>220</v>
      </c>
      <c r="C291" s="74">
        <v>220</v>
      </c>
      <c r="D291" s="74">
        <v>0</v>
      </c>
      <c r="E291" s="112">
        <f t="shared" si="4"/>
        <v>0</v>
      </c>
    </row>
    <row r="292" spans="1:5" ht="12.75" x14ac:dyDescent="0.2">
      <c r="A292" s="110" t="s">
        <v>38</v>
      </c>
      <c r="B292" s="74">
        <v>220</v>
      </c>
      <c r="C292" s="74">
        <v>220</v>
      </c>
      <c r="D292" s="72"/>
      <c r="E292" s="112">
        <f t="shared" si="4"/>
        <v>0</v>
      </c>
    </row>
    <row r="293" spans="1:5" ht="12.75" x14ac:dyDescent="0.2">
      <c r="A293" s="110" t="s">
        <v>135</v>
      </c>
      <c r="B293" s="74">
        <v>220</v>
      </c>
      <c r="C293" s="74">
        <v>220</v>
      </c>
      <c r="D293" s="72"/>
      <c r="E293" s="112">
        <f t="shared" si="4"/>
        <v>0</v>
      </c>
    </row>
    <row r="294" spans="1:5" ht="12.75" x14ac:dyDescent="0.2">
      <c r="A294" s="110" t="s">
        <v>164</v>
      </c>
      <c r="B294" s="73">
        <v>280180</v>
      </c>
      <c r="C294" s="73">
        <v>280180</v>
      </c>
      <c r="D294" s="73">
        <v>148988.65</v>
      </c>
      <c r="E294" s="112">
        <f t="shared" si="4"/>
        <v>53.176047540866591</v>
      </c>
    </row>
    <row r="295" spans="1:5" ht="12.75" x14ac:dyDescent="0.2">
      <c r="A295" s="110" t="s">
        <v>151</v>
      </c>
      <c r="B295" s="73">
        <v>211244</v>
      </c>
      <c r="C295" s="73">
        <v>211244</v>
      </c>
      <c r="D295" s="73">
        <v>105067.13</v>
      </c>
      <c r="E295" s="112">
        <f t="shared" si="4"/>
        <v>49.737332184582762</v>
      </c>
    </row>
    <row r="296" spans="1:5" ht="12.75" x14ac:dyDescent="0.2">
      <c r="A296" s="110" t="s">
        <v>16</v>
      </c>
      <c r="B296" s="73">
        <v>202064</v>
      </c>
      <c r="C296" s="73">
        <v>202064</v>
      </c>
      <c r="D296" s="73">
        <v>101737.46</v>
      </c>
      <c r="E296" s="112">
        <f t="shared" si="4"/>
        <v>50.349127009264393</v>
      </c>
    </row>
    <row r="297" spans="1:5" ht="12.75" x14ac:dyDescent="0.2">
      <c r="A297" s="110" t="s">
        <v>95</v>
      </c>
      <c r="B297" s="73">
        <v>153564</v>
      </c>
      <c r="C297" s="73">
        <v>153564</v>
      </c>
      <c r="D297" s="73">
        <v>80254.080000000002</v>
      </c>
      <c r="E297" s="112">
        <f t="shared" si="4"/>
        <v>52.260998671563655</v>
      </c>
    </row>
    <row r="298" spans="1:5" ht="12.75" x14ac:dyDescent="0.2">
      <c r="A298" s="110" t="s">
        <v>17</v>
      </c>
      <c r="B298" s="73">
        <v>153564</v>
      </c>
      <c r="C298" s="73">
        <v>153564</v>
      </c>
      <c r="D298" s="73">
        <v>80254.080000000002</v>
      </c>
      <c r="E298" s="112">
        <f t="shared" si="4"/>
        <v>52.260998671563655</v>
      </c>
    </row>
    <row r="299" spans="1:5" ht="12.75" x14ac:dyDescent="0.2">
      <c r="A299" s="110" t="s">
        <v>96</v>
      </c>
      <c r="B299" s="73">
        <v>153564</v>
      </c>
      <c r="C299" s="73">
        <v>153564</v>
      </c>
      <c r="D299" s="73">
        <v>80254.080000000002</v>
      </c>
      <c r="E299" s="112">
        <f t="shared" si="4"/>
        <v>52.260998671563655</v>
      </c>
    </row>
    <row r="300" spans="1:5" ht="12.75" x14ac:dyDescent="0.2">
      <c r="A300" s="110" t="s">
        <v>18</v>
      </c>
      <c r="B300" s="73">
        <v>16500</v>
      </c>
      <c r="C300" s="73">
        <v>16500</v>
      </c>
      <c r="D300" s="73">
        <v>8241.44</v>
      </c>
      <c r="E300" s="112">
        <f t="shared" si="4"/>
        <v>49.948121212121215</v>
      </c>
    </row>
    <row r="301" spans="1:5" ht="12.75" x14ac:dyDescent="0.2">
      <c r="A301" s="110" t="s">
        <v>19</v>
      </c>
      <c r="B301" s="73">
        <v>16500</v>
      </c>
      <c r="C301" s="73">
        <v>16500</v>
      </c>
      <c r="D301" s="73">
        <v>8241.44</v>
      </c>
      <c r="E301" s="112">
        <f t="shared" si="4"/>
        <v>49.948121212121215</v>
      </c>
    </row>
    <row r="302" spans="1:5" ht="12.75" x14ac:dyDescent="0.2">
      <c r="A302" s="110" t="s">
        <v>97</v>
      </c>
      <c r="B302" s="73">
        <v>8000</v>
      </c>
      <c r="C302" s="73">
        <v>8000</v>
      </c>
      <c r="D302" s="73">
        <v>1500</v>
      </c>
      <c r="E302" s="112">
        <f t="shared" si="4"/>
        <v>18.75</v>
      </c>
    </row>
    <row r="303" spans="1:5" ht="12.75" x14ac:dyDescent="0.2">
      <c r="A303" s="110" t="s">
        <v>98</v>
      </c>
      <c r="B303" s="73">
        <v>2000</v>
      </c>
      <c r="C303" s="73">
        <v>2000</v>
      </c>
      <c r="D303" s="74">
        <v>441.44</v>
      </c>
      <c r="E303" s="112">
        <f t="shared" si="4"/>
        <v>22.071999999999999</v>
      </c>
    </row>
    <row r="304" spans="1:5" ht="12.75" x14ac:dyDescent="0.2">
      <c r="A304" s="110" t="s">
        <v>101</v>
      </c>
      <c r="B304" s="73">
        <v>6500</v>
      </c>
      <c r="C304" s="73">
        <v>6500</v>
      </c>
      <c r="D304" s="73">
        <v>6300</v>
      </c>
      <c r="E304" s="112">
        <f t="shared" si="4"/>
        <v>96.92307692307692</v>
      </c>
    </row>
    <row r="305" spans="1:5" ht="12.75" x14ac:dyDescent="0.2">
      <c r="A305" s="110" t="s">
        <v>20</v>
      </c>
      <c r="B305" s="73">
        <v>32000</v>
      </c>
      <c r="C305" s="73">
        <v>32000</v>
      </c>
      <c r="D305" s="73">
        <v>13241.94</v>
      </c>
      <c r="E305" s="112">
        <f t="shared" si="4"/>
        <v>41.381062500000006</v>
      </c>
    </row>
    <row r="306" spans="1:5" ht="12.75" x14ac:dyDescent="0.2">
      <c r="A306" s="110" t="s">
        <v>102</v>
      </c>
      <c r="B306" s="73">
        <v>32000</v>
      </c>
      <c r="C306" s="73">
        <v>32000</v>
      </c>
      <c r="D306" s="73">
        <v>13241.94</v>
      </c>
      <c r="E306" s="112">
        <f t="shared" si="4"/>
        <v>41.381062500000006</v>
      </c>
    </row>
    <row r="307" spans="1:5" ht="12.75" x14ac:dyDescent="0.2">
      <c r="A307" s="110" t="s">
        <v>103</v>
      </c>
      <c r="B307" s="73">
        <v>32000</v>
      </c>
      <c r="C307" s="73">
        <v>32000</v>
      </c>
      <c r="D307" s="73">
        <v>13241.94</v>
      </c>
      <c r="E307" s="112">
        <f t="shared" si="4"/>
        <v>41.381062500000006</v>
      </c>
    </row>
    <row r="308" spans="1:5" ht="12.75" x14ac:dyDescent="0.2">
      <c r="A308" s="110" t="s">
        <v>21</v>
      </c>
      <c r="B308" s="73">
        <v>9180</v>
      </c>
      <c r="C308" s="73">
        <v>9180</v>
      </c>
      <c r="D308" s="73">
        <v>3329.67</v>
      </c>
      <c r="E308" s="112">
        <f t="shared" si="4"/>
        <v>36.270915032679738</v>
      </c>
    </row>
    <row r="309" spans="1:5" ht="12.75" x14ac:dyDescent="0.2">
      <c r="A309" s="110" t="s">
        <v>22</v>
      </c>
      <c r="B309" s="73">
        <v>5000</v>
      </c>
      <c r="C309" s="73">
        <v>5000</v>
      </c>
      <c r="D309" s="73">
        <v>3329.67</v>
      </c>
      <c r="E309" s="112">
        <f t="shared" si="4"/>
        <v>66.593400000000003</v>
      </c>
    </row>
    <row r="310" spans="1:5" ht="12.75" x14ac:dyDescent="0.2">
      <c r="A310" s="110" t="s">
        <v>23</v>
      </c>
      <c r="B310" s="73">
        <v>3500</v>
      </c>
      <c r="C310" s="73">
        <v>3500</v>
      </c>
      <c r="D310" s="74">
        <v>90</v>
      </c>
      <c r="E310" s="112">
        <f t="shared" si="4"/>
        <v>2.5714285714285712</v>
      </c>
    </row>
    <row r="311" spans="1:5" ht="12.75" x14ac:dyDescent="0.2">
      <c r="A311" s="110" t="s">
        <v>107</v>
      </c>
      <c r="B311" s="73">
        <v>2500</v>
      </c>
      <c r="C311" s="73">
        <v>2500</v>
      </c>
      <c r="D311" s="74">
        <v>90</v>
      </c>
      <c r="E311" s="112">
        <f t="shared" si="4"/>
        <v>3.5999999999999996</v>
      </c>
    </row>
    <row r="312" spans="1:5" ht="12.75" x14ac:dyDescent="0.2">
      <c r="A312" s="110" t="s">
        <v>109</v>
      </c>
      <c r="B312" s="73">
        <v>1000</v>
      </c>
      <c r="C312" s="73">
        <v>1000</v>
      </c>
      <c r="D312" s="72"/>
      <c r="E312" s="112">
        <f t="shared" si="4"/>
        <v>0</v>
      </c>
    </row>
    <row r="313" spans="1:5" ht="12.75" x14ac:dyDescent="0.2">
      <c r="A313" s="110" t="s">
        <v>24</v>
      </c>
      <c r="B313" s="73">
        <v>1500</v>
      </c>
      <c r="C313" s="73">
        <v>1500</v>
      </c>
      <c r="D313" s="73">
        <v>3239.67</v>
      </c>
      <c r="E313" s="112">
        <f t="shared" si="4"/>
        <v>215.97800000000001</v>
      </c>
    </row>
    <row r="314" spans="1:5" ht="12.75" x14ac:dyDescent="0.2">
      <c r="A314" s="110" t="s">
        <v>104</v>
      </c>
      <c r="B314" s="73">
        <v>1500</v>
      </c>
      <c r="C314" s="73">
        <v>1500</v>
      </c>
      <c r="D314" s="73">
        <v>3239.67</v>
      </c>
      <c r="E314" s="112">
        <f t="shared" si="4"/>
        <v>215.97800000000001</v>
      </c>
    </row>
    <row r="315" spans="1:5" ht="12.75" x14ac:dyDescent="0.2">
      <c r="A315" s="110" t="s">
        <v>33</v>
      </c>
      <c r="B315" s="73">
        <v>4180</v>
      </c>
      <c r="C315" s="73">
        <v>4180</v>
      </c>
      <c r="D315" s="74">
        <v>0</v>
      </c>
      <c r="E315" s="112">
        <f t="shared" si="4"/>
        <v>0</v>
      </c>
    </row>
    <row r="316" spans="1:5" ht="12.75" x14ac:dyDescent="0.2">
      <c r="A316" s="110" t="s">
        <v>38</v>
      </c>
      <c r="B316" s="73">
        <v>4180</v>
      </c>
      <c r="C316" s="73">
        <v>4180</v>
      </c>
      <c r="D316" s="72"/>
      <c r="E316" s="112">
        <f t="shared" si="4"/>
        <v>0</v>
      </c>
    </row>
    <row r="317" spans="1:5" ht="12.75" x14ac:dyDescent="0.2">
      <c r="A317" s="110" t="s">
        <v>135</v>
      </c>
      <c r="B317" s="73">
        <v>4180</v>
      </c>
      <c r="C317" s="73">
        <v>4180</v>
      </c>
      <c r="D317" s="72"/>
      <c r="E317" s="112">
        <f t="shared" si="4"/>
        <v>0</v>
      </c>
    </row>
    <row r="318" spans="1:5" ht="12.75" x14ac:dyDescent="0.2">
      <c r="A318" s="110" t="s">
        <v>214</v>
      </c>
      <c r="B318" s="73">
        <v>68936</v>
      </c>
      <c r="C318" s="73">
        <v>68936</v>
      </c>
      <c r="D318" s="73">
        <v>43921.52</v>
      </c>
      <c r="E318" s="112">
        <f t="shared" si="4"/>
        <v>63.713473366600901</v>
      </c>
    </row>
    <row r="319" spans="1:5" ht="12.75" x14ac:dyDescent="0.2">
      <c r="A319" s="110" t="s">
        <v>16</v>
      </c>
      <c r="B319" s="73">
        <v>67636</v>
      </c>
      <c r="C319" s="73">
        <v>67636</v>
      </c>
      <c r="D319" s="73">
        <v>43364.12</v>
      </c>
      <c r="E319" s="112">
        <f t="shared" si="4"/>
        <v>64.113962978295589</v>
      </c>
    </row>
    <row r="320" spans="1:5" ht="12.75" x14ac:dyDescent="0.2">
      <c r="A320" s="110" t="s">
        <v>95</v>
      </c>
      <c r="B320" s="73">
        <v>57000</v>
      </c>
      <c r="C320" s="73">
        <v>57000</v>
      </c>
      <c r="D320" s="73">
        <v>36707.4</v>
      </c>
      <c r="E320" s="112">
        <f t="shared" si="4"/>
        <v>64.398947368421062</v>
      </c>
    </row>
    <row r="321" spans="1:5" ht="12.75" x14ac:dyDescent="0.2">
      <c r="A321" s="110" t="s">
        <v>17</v>
      </c>
      <c r="B321" s="73">
        <v>57000</v>
      </c>
      <c r="C321" s="73">
        <v>57000</v>
      </c>
      <c r="D321" s="73">
        <v>36707.4</v>
      </c>
      <c r="E321" s="112">
        <f t="shared" si="4"/>
        <v>64.398947368421062</v>
      </c>
    </row>
    <row r="322" spans="1:5" ht="12.75" x14ac:dyDescent="0.2">
      <c r="A322" s="110" t="s">
        <v>96</v>
      </c>
      <c r="B322" s="73">
        <v>57000</v>
      </c>
      <c r="C322" s="73">
        <v>57000</v>
      </c>
      <c r="D322" s="73">
        <v>36707.4</v>
      </c>
      <c r="E322" s="112">
        <f t="shared" si="4"/>
        <v>64.398947368421062</v>
      </c>
    </row>
    <row r="323" spans="1:5" ht="12.75" x14ac:dyDescent="0.2">
      <c r="A323" s="110" t="s">
        <v>18</v>
      </c>
      <c r="B323" s="74">
        <v>600</v>
      </c>
      <c r="C323" s="74">
        <v>600</v>
      </c>
      <c r="D323" s="74">
        <v>600</v>
      </c>
      <c r="E323" s="112">
        <f t="shared" si="4"/>
        <v>100</v>
      </c>
    </row>
    <row r="324" spans="1:5" ht="12.75" x14ac:dyDescent="0.2">
      <c r="A324" s="110" t="s">
        <v>19</v>
      </c>
      <c r="B324" s="74">
        <v>600</v>
      </c>
      <c r="C324" s="74">
        <v>600</v>
      </c>
      <c r="D324" s="74">
        <v>600</v>
      </c>
      <c r="E324" s="112">
        <f t="shared" si="4"/>
        <v>100</v>
      </c>
    </row>
    <row r="325" spans="1:5" ht="12.75" x14ac:dyDescent="0.2">
      <c r="A325" s="110" t="s">
        <v>97</v>
      </c>
      <c r="B325" s="74">
        <v>600</v>
      </c>
      <c r="C325" s="74">
        <v>600</v>
      </c>
      <c r="D325" s="74">
        <v>600</v>
      </c>
      <c r="E325" s="112">
        <f t="shared" si="4"/>
        <v>100</v>
      </c>
    </row>
    <row r="326" spans="1:5" ht="12.75" x14ac:dyDescent="0.2">
      <c r="A326" s="110" t="s">
        <v>20</v>
      </c>
      <c r="B326" s="73">
        <v>10036</v>
      </c>
      <c r="C326" s="73">
        <v>10036</v>
      </c>
      <c r="D326" s="73">
        <v>6056.72</v>
      </c>
      <c r="E326" s="112">
        <f t="shared" ref="E326:E389" si="5">SUM(D326/C326)*100</f>
        <v>60.349940215225196</v>
      </c>
    </row>
    <row r="327" spans="1:5" ht="12.75" x14ac:dyDescent="0.2">
      <c r="A327" s="110" t="s">
        <v>102</v>
      </c>
      <c r="B327" s="73">
        <v>10036</v>
      </c>
      <c r="C327" s="73">
        <v>10036</v>
      </c>
      <c r="D327" s="73">
        <v>6056.72</v>
      </c>
      <c r="E327" s="112">
        <f t="shared" si="5"/>
        <v>60.349940215225196</v>
      </c>
    </row>
    <row r="328" spans="1:5" ht="12.75" x14ac:dyDescent="0.2">
      <c r="A328" s="110" t="s">
        <v>103</v>
      </c>
      <c r="B328" s="73">
        <v>10036</v>
      </c>
      <c r="C328" s="73">
        <v>10036</v>
      </c>
      <c r="D328" s="73">
        <v>6056.72</v>
      </c>
      <c r="E328" s="112">
        <f t="shared" si="5"/>
        <v>60.349940215225196</v>
      </c>
    </row>
    <row r="329" spans="1:5" ht="12.75" x14ac:dyDescent="0.2">
      <c r="A329" s="110" t="s">
        <v>21</v>
      </c>
      <c r="B329" s="73">
        <v>1300</v>
      </c>
      <c r="C329" s="73">
        <v>1300</v>
      </c>
      <c r="D329" s="74">
        <v>557.4</v>
      </c>
      <c r="E329" s="112">
        <f t="shared" si="5"/>
        <v>42.87692307692307</v>
      </c>
    </row>
    <row r="330" spans="1:5" ht="12.75" x14ac:dyDescent="0.2">
      <c r="A330" s="110" t="s">
        <v>22</v>
      </c>
      <c r="B330" s="73">
        <v>1300</v>
      </c>
      <c r="C330" s="73">
        <v>1300</v>
      </c>
      <c r="D330" s="74">
        <v>557.4</v>
      </c>
      <c r="E330" s="112">
        <f t="shared" si="5"/>
        <v>42.87692307692307</v>
      </c>
    </row>
    <row r="331" spans="1:5" ht="12.75" x14ac:dyDescent="0.2">
      <c r="A331" s="110" t="s">
        <v>23</v>
      </c>
      <c r="B331" s="74">
        <v>500</v>
      </c>
      <c r="C331" s="74">
        <v>500</v>
      </c>
      <c r="D331" s="72"/>
      <c r="E331" s="112">
        <f t="shared" si="5"/>
        <v>0</v>
      </c>
    </row>
    <row r="332" spans="1:5" ht="12.75" x14ac:dyDescent="0.2">
      <c r="A332" s="110" t="s">
        <v>107</v>
      </c>
      <c r="B332" s="74">
        <v>500</v>
      </c>
      <c r="C332" s="74">
        <v>500</v>
      </c>
      <c r="D332" s="72"/>
      <c r="E332" s="112">
        <f t="shared" si="5"/>
        <v>0</v>
      </c>
    </row>
    <row r="333" spans="1:5" ht="12.75" x14ac:dyDescent="0.2">
      <c r="A333" s="110" t="s">
        <v>24</v>
      </c>
      <c r="B333" s="74">
        <v>800</v>
      </c>
      <c r="C333" s="74">
        <v>800</v>
      </c>
      <c r="D333" s="74">
        <v>557.4</v>
      </c>
      <c r="E333" s="112">
        <f t="shared" si="5"/>
        <v>69.674999999999997</v>
      </c>
    </row>
    <row r="334" spans="1:5" ht="12.75" x14ac:dyDescent="0.2">
      <c r="A334" s="110" t="s">
        <v>104</v>
      </c>
      <c r="B334" s="74">
        <v>800</v>
      </c>
      <c r="C334" s="74">
        <v>800</v>
      </c>
      <c r="D334" s="74">
        <v>557.4</v>
      </c>
      <c r="E334" s="112">
        <f t="shared" si="5"/>
        <v>69.674999999999997</v>
      </c>
    </row>
    <row r="335" spans="1:5" ht="12.75" x14ac:dyDescent="0.2">
      <c r="A335" s="110" t="s">
        <v>165</v>
      </c>
      <c r="B335" s="73">
        <v>11800</v>
      </c>
      <c r="C335" s="73">
        <v>11800</v>
      </c>
      <c r="D335" s="73">
        <v>4728.51</v>
      </c>
      <c r="E335" s="112">
        <f t="shared" si="5"/>
        <v>40.0721186440678</v>
      </c>
    </row>
    <row r="336" spans="1:5" ht="12.75" x14ac:dyDescent="0.2">
      <c r="A336" s="110" t="s">
        <v>151</v>
      </c>
      <c r="B336" s="73">
        <v>8800</v>
      </c>
      <c r="C336" s="73">
        <v>8800</v>
      </c>
      <c r="D336" s="73">
        <v>4557.43</v>
      </c>
      <c r="E336" s="112">
        <f t="shared" si="5"/>
        <v>51.78897727272728</v>
      </c>
    </row>
    <row r="337" spans="1:5" ht="12.75" x14ac:dyDescent="0.2">
      <c r="A337" s="110" t="s">
        <v>21</v>
      </c>
      <c r="B337" s="73">
        <v>8800</v>
      </c>
      <c r="C337" s="73">
        <v>8800</v>
      </c>
      <c r="D337" s="73">
        <v>4557.43</v>
      </c>
      <c r="E337" s="112">
        <f t="shared" si="5"/>
        <v>51.78897727272728</v>
      </c>
    </row>
    <row r="338" spans="1:5" ht="12.75" x14ac:dyDescent="0.2">
      <c r="A338" s="110" t="s">
        <v>33</v>
      </c>
      <c r="B338" s="73">
        <v>8800</v>
      </c>
      <c r="C338" s="73">
        <v>8800</v>
      </c>
      <c r="D338" s="73">
        <v>4557.43</v>
      </c>
      <c r="E338" s="112">
        <f t="shared" si="5"/>
        <v>51.78897727272728</v>
      </c>
    </row>
    <row r="339" spans="1:5" ht="12.75" x14ac:dyDescent="0.2">
      <c r="A339" s="110" t="s">
        <v>39</v>
      </c>
      <c r="B339" s="73">
        <v>8800</v>
      </c>
      <c r="C339" s="73">
        <v>8800</v>
      </c>
      <c r="D339" s="73">
        <v>4557.43</v>
      </c>
      <c r="E339" s="112">
        <f t="shared" si="5"/>
        <v>51.78897727272728</v>
      </c>
    </row>
    <row r="340" spans="1:5" ht="12.75" x14ac:dyDescent="0.2">
      <c r="A340" s="110" t="s">
        <v>166</v>
      </c>
      <c r="B340" s="73">
        <v>8800</v>
      </c>
      <c r="C340" s="73">
        <v>8800</v>
      </c>
      <c r="D340" s="73">
        <v>4557.43</v>
      </c>
      <c r="E340" s="112">
        <f t="shared" si="5"/>
        <v>51.78897727272728</v>
      </c>
    </row>
    <row r="341" spans="1:5" ht="12.75" x14ac:dyDescent="0.2">
      <c r="A341" s="110" t="s">
        <v>203</v>
      </c>
      <c r="B341" s="73">
        <v>3000</v>
      </c>
      <c r="C341" s="73">
        <v>3000</v>
      </c>
      <c r="D341" s="74">
        <v>171.08</v>
      </c>
      <c r="E341" s="112">
        <f t="shared" si="5"/>
        <v>5.7026666666666674</v>
      </c>
    </row>
    <row r="342" spans="1:5" ht="12.75" x14ac:dyDescent="0.2">
      <c r="A342" s="110" t="s">
        <v>21</v>
      </c>
      <c r="B342" s="73">
        <v>3000</v>
      </c>
      <c r="C342" s="73">
        <v>3000</v>
      </c>
      <c r="D342" s="74">
        <v>171.08</v>
      </c>
      <c r="E342" s="112">
        <f t="shared" si="5"/>
        <v>5.7026666666666674</v>
      </c>
    </row>
    <row r="343" spans="1:5" ht="12.75" x14ac:dyDescent="0.2">
      <c r="A343" s="110" t="s">
        <v>22</v>
      </c>
      <c r="B343" s="74">
        <v>500</v>
      </c>
      <c r="C343" s="74">
        <v>500</v>
      </c>
      <c r="D343" s="74">
        <v>90</v>
      </c>
      <c r="E343" s="112">
        <f t="shared" si="5"/>
        <v>18</v>
      </c>
    </row>
    <row r="344" spans="1:5" ht="12.75" x14ac:dyDescent="0.2">
      <c r="A344" s="110" t="s">
        <v>23</v>
      </c>
      <c r="B344" s="74">
        <v>500</v>
      </c>
      <c r="C344" s="74">
        <v>500</v>
      </c>
      <c r="D344" s="74">
        <v>90</v>
      </c>
      <c r="E344" s="112">
        <f t="shared" si="5"/>
        <v>18</v>
      </c>
    </row>
    <row r="345" spans="1:5" ht="12.75" x14ac:dyDescent="0.2">
      <c r="A345" s="110" t="s">
        <v>107</v>
      </c>
      <c r="B345" s="74">
        <v>500</v>
      </c>
      <c r="C345" s="74">
        <v>500</v>
      </c>
      <c r="D345" s="74">
        <v>90</v>
      </c>
      <c r="E345" s="112">
        <f t="shared" si="5"/>
        <v>18</v>
      </c>
    </row>
    <row r="346" spans="1:5" ht="12.75" x14ac:dyDescent="0.2">
      <c r="A346" s="110" t="s">
        <v>26</v>
      </c>
      <c r="B346" s="73">
        <v>1300</v>
      </c>
      <c r="C346" s="73">
        <v>1300</v>
      </c>
      <c r="D346" s="74">
        <v>0</v>
      </c>
      <c r="E346" s="112">
        <f t="shared" si="5"/>
        <v>0</v>
      </c>
    </row>
    <row r="347" spans="1:5" ht="12.75" x14ac:dyDescent="0.2">
      <c r="A347" s="110" t="s">
        <v>27</v>
      </c>
      <c r="B347" s="73">
        <v>1100</v>
      </c>
      <c r="C347" s="73">
        <v>1100</v>
      </c>
      <c r="D347" s="72"/>
      <c r="E347" s="112">
        <f t="shared" si="5"/>
        <v>0</v>
      </c>
    </row>
    <row r="348" spans="1:5" ht="12.75" x14ac:dyDescent="0.2">
      <c r="A348" s="110" t="s">
        <v>116</v>
      </c>
      <c r="B348" s="73">
        <v>1100</v>
      </c>
      <c r="C348" s="73">
        <v>1100</v>
      </c>
      <c r="D348" s="72"/>
      <c r="E348" s="112">
        <f t="shared" si="5"/>
        <v>0</v>
      </c>
    </row>
    <row r="349" spans="1:5" ht="12.75" x14ac:dyDescent="0.2">
      <c r="A349" s="110" t="s">
        <v>31</v>
      </c>
      <c r="B349" s="74">
        <v>200</v>
      </c>
      <c r="C349" s="74">
        <v>200</v>
      </c>
      <c r="D349" s="72"/>
      <c r="E349" s="112">
        <f t="shared" si="5"/>
        <v>0</v>
      </c>
    </row>
    <row r="350" spans="1:5" ht="12.75" x14ac:dyDescent="0.2">
      <c r="A350" s="110" t="s">
        <v>123</v>
      </c>
      <c r="B350" s="74">
        <v>200</v>
      </c>
      <c r="C350" s="74">
        <v>200</v>
      </c>
      <c r="D350" s="72"/>
      <c r="E350" s="112">
        <f t="shared" si="5"/>
        <v>0</v>
      </c>
    </row>
    <row r="351" spans="1:5" ht="12.75" x14ac:dyDescent="0.2">
      <c r="A351" s="110" t="s">
        <v>33</v>
      </c>
      <c r="B351" s="73">
        <v>1000</v>
      </c>
      <c r="C351" s="73">
        <v>1000</v>
      </c>
      <c r="D351" s="74">
        <v>58</v>
      </c>
      <c r="E351" s="112">
        <f t="shared" si="5"/>
        <v>5.8000000000000007</v>
      </c>
    </row>
    <row r="352" spans="1:5" ht="12.75" x14ac:dyDescent="0.2">
      <c r="A352" s="110" t="s">
        <v>34</v>
      </c>
      <c r="B352" s="74">
        <v>500</v>
      </c>
      <c r="C352" s="74">
        <v>500</v>
      </c>
      <c r="D352" s="74">
        <v>58</v>
      </c>
      <c r="E352" s="112">
        <f t="shared" si="5"/>
        <v>11.600000000000001</v>
      </c>
    </row>
    <row r="353" spans="1:5" ht="12.75" x14ac:dyDescent="0.2">
      <c r="A353" s="110" t="s">
        <v>167</v>
      </c>
      <c r="B353" s="74">
        <v>500</v>
      </c>
      <c r="C353" s="74">
        <v>500</v>
      </c>
      <c r="D353" s="74">
        <v>58</v>
      </c>
      <c r="E353" s="112">
        <f t="shared" si="5"/>
        <v>11.600000000000001</v>
      </c>
    </row>
    <row r="354" spans="1:5" ht="12.75" x14ac:dyDescent="0.2">
      <c r="A354" s="110" t="s">
        <v>41</v>
      </c>
      <c r="B354" s="74">
        <v>500</v>
      </c>
      <c r="C354" s="74">
        <v>500</v>
      </c>
      <c r="D354" s="72"/>
      <c r="E354" s="112">
        <f t="shared" si="5"/>
        <v>0</v>
      </c>
    </row>
    <row r="355" spans="1:5" ht="12.75" x14ac:dyDescent="0.2">
      <c r="A355" s="110" t="s">
        <v>141</v>
      </c>
      <c r="B355" s="74">
        <v>500</v>
      </c>
      <c r="C355" s="74">
        <v>500</v>
      </c>
      <c r="D355" s="72"/>
      <c r="E355" s="112">
        <f t="shared" si="5"/>
        <v>0</v>
      </c>
    </row>
    <row r="356" spans="1:5" ht="12.75" x14ac:dyDescent="0.2">
      <c r="A356" s="110" t="s">
        <v>42</v>
      </c>
      <c r="B356" s="74">
        <v>200</v>
      </c>
      <c r="C356" s="74">
        <v>200</v>
      </c>
      <c r="D356" s="74">
        <v>23.08</v>
      </c>
      <c r="E356" s="112">
        <f t="shared" si="5"/>
        <v>11.54</v>
      </c>
    </row>
    <row r="357" spans="1:5" ht="12.75" x14ac:dyDescent="0.2">
      <c r="A357" s="110" t="s">
        <v>143</v>
      </c>
      <c r="B357" s="74">
        <v>200</v>
      </c>
      <c r="C357" s="74">
        <v>200</v>
      </c>
      <c r="D357" s="74">
        <v>23.08</v>
      </c>
      <c r="E357" s="112">
        <f t="shared" si="5"/>
        <v>11.54</v>
      </c>
    </row>
    <row r="358" spans="1:5" ht="12.75" x14ac:dyDescent="0.2">
      <c r="A358" s="110" t="s">
        <v>144</v>
      </c>
      <c r="B358" s="74">
        <v>200</v>
      </c>
      <c r="C358" s="74">
        <v>200</v>
      </c>
      <c r="D358" s="74">
        <v>23.08</v>
      </c>
      <c r="E358" s="112">
        <f t="shared" si="5"/>
        <v>11.54</v>
      </c>
    </row>
    <row r="359" spans="1:5" ht="12.75" x14ac:dyDescent="0.2">
      <c r="A359" s="110" t="s">
        <v>168</v>
      </c>
      <c r="B359" s="73">
        <v>40000</v>
      </c>
      <c r="C359" s="73">
        <v>40000</v>
      </c>
      <c r="D359" s="74">
        <v>0</v>
      </c>
      <c r="E359" s="112">
        <f t="shared" si="5"/>
        <v>0</v>
      </c>
    </row>
    <row r="360" spans="1:5" ht="12.75" x14ac:dyDescent="0.2">
      <c r="A360" s="110" t="s">
        <v>203</v>
      </c>
      <c r="B360" s="73">
        <v>40000</v>
      </c>
      <c r="C360" s="73">
        <v>40000</v>
      </c>
      <c r="D360" s="72"/>
      <c r="E360" s="112">
        <f t="shared" si="5"/>
        <v>0</v>
      </c>
    </row>
    <row r="361" spans="1:5" ht="12.75" x14ac:dyDescent="0.2">
      <c r="A361" s="110" t="s">
        <v>53</v>
      </c>
      <c r="B361" s="73">
        <v>40000</v>
      </c>
      <c r="C361" s="73">
        <v>40000</v>
      </c>
      <c r="D361" s="74">
        <v>0</v>
      </c>
      <c r="E361" s="112">
        <f t="shared" si="5"/>
        <v>0</v>
      </c>
    </row>
    <row r="362" spans="1:5" ht="12.75" x14ac:dyDescent="0.2">
      <c r="A362" s="110" t="s">
        <v>56</v>
      </c>
      <c r="B362" s="73">
        <v>40000</v>
      </c>
      <c r="C362" s="73">
        <v>40000</v>
      </c>
      <c r="D362" s="74">
        <v>0</v>
      </c>
      <c r="E362" s="112">
        <f t="shared" si="5"/>
        <v>0</v>
      </c>
    </row>
    <row r="363" spans="1:5" ht="12.75" x14ac:dyDescent="0.2">
      <c r="A363" s="110" t="s">
        <v>169</v>
      </c>
      <c r="B363" s="73">
        <v>40000</v>
      </c>
      <c r="C363" s="73">
        <v>40000</v>
      </c>
      <c r="D363" s="72"/>
      <c r="E363" s="112">
        <f t="shared" si="5"/>
        <v>0</v>
      </c>
    </row>
    <row r="364" spans="1:5" ht="12.75" x14ac:dyDescent="0.2">
      <c r="A364" s="110" t="s">
        <v>170</v>
      </c>
      <c r="B364" s="73">
        <v>40000</v>
      </c>
      <c r="C364" s="73">
        <v>40000</v>
      </c>
      <c r="D364" s="72"/>
      <c r="E364" s="112">
        <f t="shared" si="5"/>
        <v>0</v>
      </c>
    </row>
    <row r="365" spans="1:5" ht="12.75" x14ac:dyDescent="0.2">
      <c r="A365" s="110" t="s">
        <v>171</v>
      </c>
      <c r="B365" s="73">
        <v>3310</v>
      </c>
      <c r="C365" s="73">
        <v>3310</v>
      </c>
      <c r="D365" s="73">
        <v>2744.69</v>
      </c>
      <c r="E365" s="112">
        <f t="shared" si="5"/>
        <v>82.921148036253783</v>
      </c>
    </row>
    <row r="366" spans="1:5" ht="12.75" x14ac:dyDescent="0.2">
      <c r="A366" s="110" t="s">
        <v>204</v>
      </c>
      <c r="B366" s="74">
        <v>160</v>
      </c>
      <c r="C366" s="74">
        <v>160</v>
      </c>
      <c r="D366" s="72"/>
      <c r="E366" s="112">
        <f t="shared" si="5"/>
        <v>0</v>
      </c>
    </row>
    <row r="367" spans="1:5" ht="12.75" x14ac:dyDescent="0.2">
      <c r="A367" s="110" t="s">
        <v>21</v>
      </c>
      <c r="B367" s="74">
        <v>160</v>
      </c>
      <c r="C367" s="74">
        <v>160</v>
      </c>
      <c r="D367" s="74">
        <v>0</v>
      </c>
      <c r="E367" s="112">
        <f t="shared" si="5"/>
        <v>0</v>
      </c>
    </row>
    <row r="368" spans="1:5" ht="12.75" x14ac:dyDescent="0.2">
      <c r="A368" s="110" t="s">
        <v>26</v>
      </c>
      <c r="B368" s="74">
        <v>160</v>
      </c>
      <c r="C368" s="74">
        <v>160</v>
      </c>
      <c r="D368" s="74">
        <v>0</v>
      </c>
      <c r="E368" s="112">
        <f t="shared" si="5"/>
        <v>0</v>
      </c>
    </row>
    <row r="369" spans="1:5" ht="12.75" x14ac:dyDescent="0.2">
      <c r="A369" s="110" t="s">
        <v>28</v>
      </c>
      <c r="B369" s="74">
        <v>160</v>
      </c>
      <c r="C369" s="74">
        <v>160</v>
      </c>
      <c r="D369" s="72"/>
      <c r="E369" s="112">
        <f t="shared" si="5"/>
        <v>0</v>
      </c>
    </row>
    <row r="370" spans="1:5" ht="12.75" x14ac:dyDescent="0.2">
      <c r="A370" s="110" t="s">
        <v>159</v>
      </c>
      <c r="B370" s="74">
        <v>160</v>
      </c>
      <c r="C370" s="74">
        <v>160</v>
      </c>
      <c r="D370" s="72"/>
      <c r="E370" s="112">
        <f t="shared" si="5"/>
        <v>0</v>
      </c>
    </row>
    <row r="371" spans="1:5" ht="12.75" x14ac:dyDescent="0.2">
      <c r="A371" s="110" t="s">
        <v>215</v>
      </c>
      <c r="B371" s="73">
        <v>3150</v>
      </c>
      <c r="C371" s="73">
        <v>3150</v>
      </c>
      <c r="D371" s="73">
        <v>2744.69</v>
      </c>
      <c r="E371" s="112">
        <f t="shared" si="5"/>
        <v>87.133015873015879</v>
      </c>
    </row>
    <row r="372" spans="1:5" ht="12.75" x14ac:dyDescent="0.2">
      <c r="A372" s="110" t="s">
        <v>21</v>
      </c>
      <c r="B372" s="73">
        <v>3150</v>
      </c>
      <c r="C372" s="73">
        <v>3150</v>
      </c>
      <c r="D372" s="73">
        <v>2744.69</v>
      </c>
      <c r="E372" s="112">
        <f t="shared" si="5"/>
        <v>87.133015873015879</v>
      </c>
    </row>
    <row r="373" spans="1:5" ht="12.75" x14ac:dyDescent="0.2">
      <c r="A373" s="110" t="s">
        <v>26</v>
      </c>
      <c r="B373" s="73">
        <v>3150</v>
      </c>
      <c r="C373" s="73">
        <v>3150</v>
      </c>
      <c r="D373" s="73">
        <v>2744.69</v>
      </c>
      <c r="E373" s="112">
        <f t="shared" si="5"/>
        <v>87.133015873015879</v>
      </c>
    </row>
    <row r="374" spans="1:5" ht="12.75" x14ac:dyDescent="0.2">
      <c r="A374" s="110" t="s">
        <v>28</v>
      </c>
      <c r="B374" s="73">
        <v>3150</v>
      </c>
      <c r="C374" s="73">
        <v>3150</v>
      </c>
      <c r="D374" s="73">
        <v>2744.69</v>
      </c>
      <c r="E374" s="112">
        <f t="shared" si="5"/>
        <v>87.133015873015879</v>
      </c>
    </row>
    <row r="375" spans="1:5" ht="12.75" x14ac:dyDescent="0.2">
      <c r="A375" s="110" t="s">
        <v>159</v>
      </c>
      <c r="B375" s="73">
        <v>3150</v>
      </c>
      <c r="C375" s="73">
        <v>3150</v>
      </c>
      <c r="D375" s="73">
        <v>2744.69</v>
      </c>
      <c r="E375" s="112">
        <f t="shared" si="5"/>
        <v>87.133015873015879</v>
      </c>
    </row>
    <row r="376" spans="1:5" ht="12.75" x14ac:dyDescent="0.2">
      <c r="A376" s="110" t="s">
        <v>172</v>
      </c>
      <c r="B376" s="73">
        <v>150000</v>
      </c>
      <c r="C376" s="73">
        <v>150000</v>
      </c>
      <c r="D376" s="73">
        <v>52139.26</v>
      </c>
      <c r="E376" s="112">
        <f t="shared" si="5"/>
        <v>34.759506666666667</v>
      </c>
    </row>
    <row r="377" spans="1:5" ht="12.75" x14ac:dyDescent="0.2">
      <c r="A377" s="110" t="s">
        <v>203</v>
      </c>
      <c r="B377" s="73">
        <v>150000</v>
      </c>
      <c r="C377" s="73">
        <v>150000</v>
      </c>
      <c r="D377" s="73">
        <v>52139.26</v>
      </c>
      <c r="E377" s="112">
        <f t="shared" si="5"/>
        <v>34.759506666666667</v>
      </c>
    </row>
    <row r="378" spans="1:5" ht="12.75" x14ac:dyDescent="0.2">
      <c r="A378" s="110" t="s">
        <v>21</v>
      </c>
      <c r="B378" s="73">
        <v>150000</v>
      </c>
      <c r="C378" s="73">
        <v>150000</v>
      </c>
      <c r="D378" s="73">
        <v>52139.26</v>
      </c>
      <c r="E378" s="112">
        <f t="shared" si="5"/>
        <v>34.759506666666667</v>
      </c>
    </row>
    <row r="379" spans="1:5" ht="12.75" x14ac:dyDescent="0.2">
      <c r="A379" s="110" t="s">
        <v>26</v>
      </c>
      <c r="B379" s="73">
        <v>150000</v>
      </c>
      <c r="C379" s="73">
        <v>150000</v>
      </c>
      <c r="D379" s="73">
        <v>52139.26</v>
      </c>
      <c r="E379" s="112">
        <f t="shared" si="5"/>
        <v>34.759506666666667</v>
      </c>
    </row>
    <row r="380" spans="1:5" ht="12.75" x14ac:dyDescent="0.2">
      <c r="A380" s="110" t="s">
        <v>28</v>
      </c>
      <c r="B380" s="73">
        <v>150000</v>
      </c>
      <c r="C380" s="73">
        <v>150000</v>
      </c>
      <c r="D380" s="73">
        <v>52139.26</v>
      </c>
      <c r="E380" s="112">
        <f t="shared" si="5"/>
        <v>34.759506666666667</v>
      </c>
    </row>
    <row r="381" spans="1:5" ht="12.75" x14ac:dyDescent="0.2">
      <c r="A381" s="110" t="s">
        <v>159</v>
      </c>
      <c r="B381" s="73">
        <v>150000</v>
      </c>
      <c r="C381" s="73">
        <v>150000</v>
      </c>
      <c r="D381" s="73">
        <v>52139.26</v>
      </c>
      <c r="E381" s="112">
        <f t="shared" si="5"/>
        <v>34.759506666666667</v>
      </c>
    </row>
    <row r="382" spans="1:5" ht="12.75" x14ac:dyDescent="0.2">
      <c r="A382" s="110" t="s">
        <v>173</v>
      </c>
      <c r="B382" s="73">
        <v>40000</v>
      </c>
      <c r="C382" s="73">
        <v>40000</v>
      </c>
      <c r="D382" s="73">
        <v>8177.75</v>
      </c>
      <c r="E382" s="112">
        <f t="shared" si="5"/>
        <v>20.444375000000001</v>
      </c>
    </row>
    <row r="383" spans="1:5" ht="12.75" x14ac:dyDescent="0.2">
      <c r="A383" s="110" t="s">
        <v>200</v>
      </c>
      <c r="B383" s="73">
        <v>40000</v>
      </c>
      <c r="C383" s="73">
        <v>40000</v>
      </c>
      <c r="D383" s="73">
        <v>8177.75</v>
      </c>
      <c r="E383" s="112">
        <f t="shared" si="5"/>
        <v>20.444375000000001</v>
      </c>
    </row>
    <row r="384" spans="1:5" ht="12.75" x14ac:dyDescent="0.2">
      <c r="A384" s="110" t="s">
        <v>53</v>
      </c>
      <c r="B384" s="73">
        <v>40000</v>
      </c>
      <c r="C384" s="73">
        <v>40000</v>
      </c>
      <c r="D384" s="73">
        <v>8177.75</v>
      </c>
      <c r="E384" s="112">
        <f t="shared" si="5"/>
        <v>20.444375000000001</v>
      </c>
    </row>
    <row r="385" spans="1:5" ht="12.75" x14ac:dyDescent="0.2">
      <c r="A385" s="110" t="s">
        <v>54</v>
      </c>
      <c r="B385" s="73">
        <v>36500</v>
      </c>
      <c r="C385" s="73">
        <v>36500</v>
      </c>
      <c r="D385" s="73">
        <v>6200</v>
      </c>
      <c r="E385" s="112">
        <f t="shared" si="5"/>
        <v>16.986301369863014</v>
      </c>
    </row>
    <row r="386" spans="1:5" ht="12.75" x14ac:dyDescent="0.2">
      <c r="A386" s="110" t="s">
        <v>55</v>
      </c>
      <c r="B386" s="73">
        <v>21200</v>
      </c>
      <c r="C386" s="73">
        <v>21200</v>
      </c>
      <c r="D386" s="73">
        <v>6200</v>
      </c>
      <c r="E386" s="112">
        <f t="shared" si="5"/>
        <v>29.245283018867923</v>
      </c>
    </row>
    <row r="387" spans="1:5" ht="12.75" x14ac:dyDescent="0.2">
      <c r="A387" s="110" t="s">
        <v>161</v>
      </c>
      <c r="B387" s="73">
        <v>6200</v>
      </c>
      <c r="C387" s="73">
        <v>6200</v>
      </c>
      <c r="D387" s="73">
        <v>6200</v>
      </c>
      <c r="E387" s="112">
        <f t="shared" si="5"/>
        <v>100</v>
      </c>
    </row>
    <row r="388" spans="1:5" ht="12.75" x14ac:dyDescent="0.2">
      <c r="A388" s="110" t="s">
        <v>156</v>
      </c>
      <c r="B388" s="73">
        <v>15000</v>
      </c>
      <c r="C388" s="73">
        <v>15000</v>
      </c>
      <c r="D388" s="72"/>
      <c r="E388" s="112">
        <f t="shared" si="5"/>
        <v>0</v>
      </c>
    </row>
    <row r="389" spans="1:5" ht="12.75" x14ac:dyDescent="0.2">
      <c r="A389" s="110" t="s">
        <v>174</v>
      </c>
      <c r="B389" s="73">
        <v>4800</v>
      </c>
      <c r="C389" s="73">
        <v>4800</v>
      </c>
      <c r="D389" s="72"/>
      <c r="E389" s="112">
        <f t="shared" si="5"/>
        <v>0</v>
      </c>
    </row>
    <row r="390" spans="1:5" ht="12.75" x14ac:dyDescent="0.2">
      <c r="A390" s="110" t="s">
        <v>175</v>
      </c>
      <c r="B390" s="73">
        <v>1500</v>
      </c>
      <c r="C390" s="73">
        <v>1500</v>
      </c>
      <c r="D390" s="72"/>
      <c r="E390" s="112">
        <f t="shared" ref="E390:E396" si="6">SUM(D390/C390)*100</f>
        <v>0</v>
      </c>
    </row>
    <row r="391" spans="1:5" ht="12.75" x14ac:dyDescent="0.2">
      <c r="A391" s="110" t="s">
        <v>176</v>
      </c>
      <c r="B391" s="73">
        <v>3300</v>
      </c>
      <c r="C391" s="73">
        <v>3300</v>
      </c>
      <c r="D391" s="72"/>
      <c r="E391" s="112">
        <f t="shared" si="6"/>
        <v>0</v>
      </c>
    </row>
    <row r="392" spans="1:5" ht="12.75" x14ac:dyDescent="0.2">
      <c r="A392" s="110" t="s">
        <v>219</v>
      </c>
      <c r="B392" s="73">
        <v>10500</v>
      </c>
      <c r="C392" s="73">
        <v>10500</v>
      </c>
      <c r="D392" s="72"/>
      <c r="E392" s="112">
        <f t="shared" si="6"/>
        <v>0</v>
      </c>
    </row>
    <row r="393" spans="1:5" ht="12.75" x14ac:dyDescent="0.2">
      <c r="A393" s="110" t="s">
        <v>216</v>
      </c>
      <c r="B393" s="73">
        <v>10500</v>
      </c>
      <c r="C393" s="73">
        <v>10500</v>
      </c>
      <c r="D393" s="72"/>
      <c r="E393" s="112">
        <f t="shared" si="6"/>
        <v>0</v>
      </c>
    </row>
    <row r="394" spans="1:5" ht="12.75" x14ac:dyDescent="0.2">
      <c r="A394" s="110" t="s">
        <v>56</v>
      </c>
      <c r="B394" s="73">
        <v>3500</v>
      </c>
      <c r="C394" s="73">
        <v>3500</v>
      </c>
      <c r="D394" s="73">
        <v>1977.75</v>
      </c>
      <c r="E394" s="112">
        <f t="shared" si="6"/>
        <v>56.507142857142853</v>
      </c>
    </row>
    <row r="395" spans="1:5" ht="12.75" x14ac:dyDescent="0.2">
      <c r="A395" s="110" t="s">
        <v>169</v>
      </c>
      <c r="B395" s="73">
        <v>3500</v>
      </c>
      <c r="C395" s="73">
        <v>3500</v>
      </c>
      <c r="D395" s="73">
        <v>1977.75</v>
      </c>
      <c r="E395" s="112">
        <f t="shared" si="6"/>
        <v>56.507142857142853</v>
      </c>
    </row>
    <row r="396" spans="1:5" ht="12.75" x14ac:dyDescent="0.2">
      <c r="A396" s="110" t="s">
        <v>170</v>
      </c>
      <c r="B396" s="73">
        <v>3500</v>
      </c>
      <c r="C396" s="73">
        <v>3500</v>
      </c>
      <c r="D396" s="73">
        <v>1977.75</v>
      </c>
      <c r="E396" s="112">
        <f t="shared" si="6"/>
        <v>56.507142857142853</v>
      </c>
    </row>
  </sheetData>
  <mergeCells count="2">
    <mergeCell ref="A1:E1"/>
    <mergeCell ref="A2:E2"/>
  </mergeCells>
  <pageMargins left="0.7" right="0.7" top="0.75" bottom="0.75" header="0.3" footer="0.3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Naslovna</vt:lpstr>
      <vt:lpstr>Sažetak</vt:lpstr>
      <vt:lpstr>Prihodi i rashodi-po ek.klasif.</vt:lpstr>
      <vt:lpstr>Prihodi i rashodi -izvori fin.</vt:lpstr>
      <vt:lpstr>Rashodi prema funkcijskoj k. </vt:lpstr>
      <vt:lpstr>Prihodi i rashodi-ek.klas.</vt:lpstr>
      <vt:lpstr>Izvještaj-izvori financ.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Ana</cp:lastModifiedBy>
  <cp:lastPrinted>2026-07-17T07:31:08Z</cp:lastPrinted>
  <dcterms:created xsi:type="dcterms:W3CDTF">2022-02-23T11:39:51Z</dcterms:created>
  <dcterms:modified xsi:type="dcterms:W3CDTF">2026-07-17T07:32:38Z</dcterms:modified>
</cp:coreProperties>
</file>