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na\Desktop\Izvještaj o izvršenju FP za 2023. godinu\"/>
    </mc:Choice>
  </mc:AlternateContent>
  <xr:revisionPtr revIDLastSave="0" documentId="13_ncr:1_{8BA38ED5-C4BC-476B-9136-DCF7D10D47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na" sheetId="6" r:id="rId1"/>
    <sheet name="Sažetak" sheetId="3" r:id="rId2"/>
    <sheet name="Prihodi i rashodi-po ek.klasif." sheetId="1" r:id="rId3"/>
    <sheet name="Prihodi i rashodi -izvori fin." sheetId="4" r:id="rId4"/>
    <sheet name="Rashodi prema funkcijskoj k. " sheetId="7" r:id="rId5"/>
    <sheet name="Posebni dio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" l="1"/>
  <c r="J11" i="3"/>
  <c r="D38" i="1"/>
  <c r="D40" i="4"/>
  <c r="D41" i="4"/>
  <c r="E41" i="4" s="1"/>
  <c r="C41" i="4"/>
  <c r="C40" i="4"/>
  <c r="B40" i="4"/>
  <c r="B41" i="4"/>
  <c r="E13" i="1"/>
  <c r="F40" i="4" l="1"/>
  <c r="E40" i="4"/>
  <c r="F41" i="4"/>
  <c r="G16" i="3" l="1"/>
  <c r="G13" i="3"/>
  <c r="H16" i="3"/>
  <c r="F16" i="3"/>
  <c r="J15" i="3"/>
  <c r="I15" i="3"/>
  <c r="J14" i="3"/>
  <c r="I14" i="3"/>
  <c r="H13" i="3"/>
  <c r="F13" i="3"/>
  <c r="J12" i="3"/>
  <c r="I12" i="3"/>
  <c r="E6" i="7"/>
  <c r="E5" i="7" s="1"/>
  <c r="H17" i="3" l="1"/>
  <c r="I13" i="3"/>
  <c r="I16" i="3"/>
  <c r="J13" i="3"/>
  <c r="G5" i="7"/>
  <c r="F5" i="7"/>
  <c r="E4" i="7"/>
  <c r="F6" i="7"/>
  <c r="G6" i="7"/>
  <c r="F4" i="7" l="1"/>
  <c r="G4" i="7"/>
  <c r="F84" i="1" l="1"/>
  <c r="C38" i="1"/>
  <c r="B38" i="1"/>
  <c r="C40" i="1"/>
  <c r="C27" i="1"/>
  <c r="C100" i="1" l="1"/>
  <c r="D50" i="1"/>
  <c r="D40" i="1"/>
  <c r="D62" i="1"/>
  <c r="D55" i="1"/>
  <c r="D12" i="1"/>
  <c r="C9" i="1"/>
  <c r="D49" i="1" l="1"/>
  <c r="B93" i="1"/>
  <c r="B91" i="1" s="1"/>
  <c r="B102" i="1" s="1"/>
  <c r="D23" i="4"/>
  <c r="B23" i="4"/>
  <c r="B31" i="4"/>
  <c r="B27" i="4"/>
  <c r="D39" i="1" l="1"/>
  <c r="D102" i="1" s="1"/>
  <c r="B92" i="1"/>
  <c r="G335" i="5"/>
  <c r="G333" i="5"/>
  <c r="G331" i="5"/>
  <c r="G329" i="5"/>
  <c r="G320" i="5"/>
  <c r="G302" i="5"/>
  <c r="G300" i="5"/>
  <c r="G298" i="5"/>
  <c r="G254" i="5"/>
  <c r="I254" i="5" s="1"/>
  <c r="G404" i="5"/>
  <c r="G403" i="5" s="1"/>
  <c r="F395" i="5"/>
  <c r="G388" i="5"/>
  <c r="G378" i="5"/>
  <c r="F335" i="5"/>
  <c r="G304" i="5"/>
  <c r="F304" i="5"/>
  <c r="G266" i="5"/>
  <c r="G260" i="5"/>
  <c r="F282" i="5"/>
  <c r="F266" i="5"/>
  <c r="F245" i="5"/>
  <c r="G248" i="5"/>
  <c r="I249" i="5"/>
  <c r="I256" i="5"/>
  <c r="I255" i="5"/>
  <c r="G210" i="5"/>
  <c r="G218" i="5"/>
  <c r="G223" i="5"/>
  <c r="G227" i="5"/>
  <c r="F223" i="5"/>
  <c r="F218" i="5"/>
  <c r="F210" i="5"/>
  <c r="I229" i="5"/>
  <c r="I185" i="5"/>
  <c r="I184" i="5"/>
  <c r="I183" i="5"/>
  <c r="G177" i="5"/>
  <c r="G153" i="5"/>
  <c r="G170" i="5"/>
  <c r="G163" i="5"/>
  <c r="G160" i="5"/>
  <c r="G135" i="5"/>
  <c r="G132" i="5" s="1"/>
  <c r="G106" i="5"/>
  <c r="G128" i="5"/>
  <c r="G127" i="5" s="1"/>
  <c r="G96" i="5" s="1"/>
  <c r="F128" i="5"/>
  <c r="F127" i="5" s="1"/>
  <c r="I108" i="5"/>
  <c r="I107" i="5"/>
  <c r="F106" i="5"/>
  <c r="F97" i="5" s="1"/>
  <c r="I76" i="5"/>
  <c r="G93" i="5"/>
  <c r="G92" i="5" s="1"/>
  <c r="F93" i="5"/>
  <c r="F92" i="5" s="1"/>
  <c r="I95" i="5"/>
  <c r="I72" i="5"/>
  <c r="I71" i="5"/>
  <c r="I70" i="5"/>
  <c r="G69" i="5"/>
  <c r="G68" i="5" s="1"/>
  <c r="F69" i="5"/>
  <c r="F43" i="5"/>
  <c r="F42" i="5" s="1"/>
  <c r="G62" i="5"/>
  <c r="G60" i="5"/>
  <c r="G58" i="5"/>
  <c r="G56" i="5"/>
  <c r="G54" i="5"/>
  <c r="G19" i="5"/>
  <c r="G16" i="5"/>
  <c r="G253" i="5" l="1"/>
  <c r="G209" i="5"/>
  <c r="G152" i="5"/>
  <c r="G151" i="5" s="1"/>
  <c r="F96" i="5"/>
  <c r="I106" i="5"/>
  <c r="G67" i="5"/>
  <c r="I92" i="5"/>
  <c r="I69" i="5"/>
  <c r="B81" i="1"/>
  <c r="B80" i="1" s="1"/>
  <c r="B72" i="1"/>
  <c r="B62" i="1"/>
  <c r="B4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8" i="1"/>
  <c r="F7" i="1"/>
  <c r="C46" i="1"/>
  <c r="C41" i="1"/>
  <c r="C85" i="1"/>
  <c r="C84" i="1" s="1"/>
  <c r="C62" i="1"/>
  <c r="C55" i="1"/>
  <c r="C49" i="1" s="1"/>
  <c r="C39" i="1" s="1"/>
  <c r="C102" i="1" s="1"/>
  <c r="C50" i="1"/>
  <c r="E97" i="1"/>
  <c r="F97" i="1"/>
  <c r="F90" i="1"/>
  <c r="E90" i="1"/>
  <c r="F89" i="1"/>
  <c r="E89" i="1"/>
  <c r="E88" i="1"/>
  <c r="F88" i="1"/>
  <c r="F54" i="1"/>
  <c r="E54" i="1"/>
  <c r="D31" i="4"/>
  <c r="F19" i="4"/>
  <c r="E19" i="4"/>
  <c r="F18" i="4"/>
  <c r="E18" i="4"/>
  <c r="F17" i="4"/>
  <c r="E17" i="4"/>
  <c r="I400" i="5"/>
  <c r="I399" i="5"/>
  <c r="I398" i="5"/>
  <c r="I397" i="5"/>
  <c r="I396" i="5"/>
  <c r="G395" i="5"/>
  <c r="G402" i="5"/>
  <c r="G401" i="5" s="1"/>
  <c r="F404" i="5"/>
  <c r="F403" i="5" s="1"/>
  <c r="F402" i="5" s="1"/>
  <c r="F401" i="5" s="1"/>
  <c r="F388" i="5"/>
  <c r="F378" i="5"/>
  <c r="F372" i="5" s="1"/>
  <c r="F358" i="5" s="1"/>
  <c r="G372" i="5"/>
  <c r="I383" i="5"/>
  <c r="I382" i="5"/>
  <c r="I381" i="5"/>
  <c r="I376" i="5"/>
  <c r="G367" i="5"/>
  <c r="I369" i="5"/>
  <c r="I368" i="5"/>
  <c r="G328" i="5"/>
  <c r="F328" i="5"/>
  <c r="F327" i="5" s="1"/>
  <c r="G297" i="5"/>
  <c r="G296" i="5" s="1"/>
  <c r="G259" i="5"/>
  <c r="G258" i="5"/>
  <c r="G257" i="5" s="1"/>
  <c r="F290" i="5"/>
  <c r="F259" i="5" s="1"/>
  <c r="I236" i="5"/>
  <c r="I244" i="5"/>
  <c r="I243" i="5"/>
  <c r="I242" i="5"/>
  <c r="I241" i="5"/>
  <c r="I240" i="5"/>
  <c r="I239" i="5"/>
  <c r="I238" i="5"/>
  <c r="I237" i="5"/>
  <c r="G204" i="5"/>
  <c r="G202" i="5"/>
  <c r="G200" i="5"/>
  <c r="G197" i="5"/>
  <c r="G195" i="5"/>
  <c r="G193" i="5"/>
  <c r="G190" i="5"/>
  <c r="F195" i="5"/>
  <c r="F200" i="5"/>
  <c r="F197" i="5"/>
  <c r="F193" i="5"/>
  <c r="F190" i="5"/>
  <c r="I171" i="5"/>
  <c r="I181" i="5"/>
  <c r="I172" i="5"/>
  <c r="I169" i="5"/>
  <c r="I168" i="5"/>
  <c r="I166" i="5"/>
  <c r="G53" i="5"/>
  <c r="F258" i="5" l="1"/>
  <c r="F257" i="5" s="1"/>
  <c r="G252" i="5"/>
  <c r="I253" i="5"/>
  <c r="F297" i="5"/>
  <c r="G65" i="5"/>
  <c r="I395" i="5"/>
  <c r="G358" i="5"/>
  <c r="F189" i="5"/>
  <c r="G189" i="5"/>
  <c r="F26" i="5"/>
  <c r="G245" i="5" l="1"/>
  <c r="I252" i="5"/>
  <c r="F296" i="5"/>
  <c r="F295" i="5" s="1"/>
  <c r="F227" i="5"/>
  <c r="F209" i="5" s="1"/>
  <c r="F157" i="5"/>
  <c r="F182" i="5"/>
  <c r="I182" i="5" s="1"/>
  <c r="F180" i="5"/>
  <c r="I180" i="5" s="1"/>
  <c r="F177" i="5"/>
  <c r="F175" i="5"/>
  <c r="F170" i="5"/>
  <c r="I170" i="5" s="1"/>
  <c r="F167" i="5"/>
  <c r="I167" i="5" s="1"/>
  <c r="F163" i="5"/>
  <c r="F160" i="5"/>
  <c r="I162" i="5"/>
  <c r="I161" i="5"/>
  <c r="F147" i="5"/>
  <c r="F144" i="5"/>
  <c r="F142" i="5"/>
  <c r="F139" i="5"/>
  <c r="F135" i="5"/>
  <c r="F62" i="5"/>
  <c r="F60" i="5"/>
  <c r="F58" i="5"/>
  <c r="F56" i="5"/>
  <c r="F54" i="5"/>
  <c r="G52" i="5"/>
  <c r="G51" i="5" s="1"/>
  <c r="F36" i="5"/>
  <c r="F19" i="5"/>
  <c r="F16" i="5"/>
  <c r="G43" i="5"/>
  <c r="G42" i="5" s="1"/>
  <c r="G36" i="5"/>
  <c r="G26" i="5"/>
  <c r="F152" i="5" l="1"/>
  <c r="F151" i="5" s="1"/>
  <c r="G15" i="5"/>
  <c r="G14" i="5"/>
  <c r="G13" i="5" s="1"/>
  <c r="F188" i="5"/>
  <c r="F15" i="5"/>
  <c r="F14" i="5" s="1"/>
  <c r="F13" i="5" s="1"/>
  <c r="F12" i="5" s="1"/>
  <c r="F132" i="5"/>
  <c r="F53" i="5"/>
  <c r="F52" i="5" s="1"/>
  <c r="F51" i="5" s="1"/>
  <c r="F73" i="1"/>
  <c r="E73" i="1"/>
  <c r="C72" i="1"/>
  <c r="C93" i="1"/>
  <c r="C92" i="1" s="1"/>
  <c r="C91" i="1" s="1"/>
  <c r="C81" i="1"/>
  <c r="C80" i="1" s="1"/>
  <c r="I387" i="5"/>
  <c r="I386" i="5"/>
  <c r="I385" i="5"/>
  <c r="I384" i="5"/>
  <c r="G327" i="5"/>
  <c r="G295" i="5" s="1"/>
  <c r="I230" i="5"/>
  <c r="I232" i="5"/>
  <c r="I231" i="5"/>
  <c r="I228" i="5"/>
  <c r="I227" i="5"/>
  <c r="G207" i="5"/>
  <c r="G206" i="5" s="1"/>
  <c r="G188" i="5" s="1"/>
  <c r="I208" i="5"/>
  <c r="I146" i="5"/>
  <c r="I129" i="5"/>
  <c r="I221" i="5"/>
  <c r="I217" i="5"/>
  <c r="I215" i="5"/>
  <c r="I214" i="5"/>
  <c r="F86" i="1"/>
  <c r="E86" i="1"/>
  <c r="F96" i="1"/>
  <c r="E96" i="1"/>
  <c r="F95" i="1"/>
  <c r="E95" i="1"/>
  <c r="D100" i="1"/>
  <c r="D93" i="1"/>
  <c r="E83" i="1"/>
  <c r="F83" i="1"/>
  <c r="E78" i="1"/>
  <c r="E75" i="1"/>
  <c r="F75" i="1"/>
  <c r="G64" i="5" l="1"/>
  <c r="F11" i="5"/>
  <c r="D92" i="1"/>
  <c r="I206" i="5"/>
  <c r="I207" i="5"/>
  <c r="B55" i="1"/>
  <c r="B50" i="1"/>
  <c r="B44" i="1"/>
  <c r="B41" i="1"/>
  <c r="F37" i="1"/>
  <c r="E37" i="1"/>
  <c r="D20" i="1"/>
  <c r="F20" i="1" s="1"/>
  <c r="B49" i="1" l="1"/>
  <c r="D91" i="1"/>
  <c r="B40" i="1"/>
  <c r="D9" i="1"/>
  <c r="C26" i="1"/>
  <c r="D27" i="1"/>
  <c r="D26" i="1" s="1"/>
  <c r="C12" i="1"/>
  <c r="B27" i="1"/>
  <c r="B26" i="1" s="1"/>
  <c r="B9" i="1"/>
  <c r="B12" i="1"/>
  <c r="F32" i="1"/>
  <c r="E32" i="1"/>
  <c r="F31" i="1"/>
  <c r="E31" i="1"/>
  <c r="F33" i="1"/>
  <c r="E33" i="1"/>
  <c r="D27" i="4"/>
  <c r="B39" i="1" l="1"/>
  <c r="D6" i="1"/>
  <c r="E40" i="1"/>
  <c r="E20" i="1"/>
  <c r="C6" i="1"/>
  <c r="B6" i="1"/>
  <c r="B5" i="1" s="1"/>
  <c r="E21" i="4"/>
  <c r="E22" i="4"/>
  <c r="E39" i="4"/>
  <c r="E38" i="4"/>
  <c r="E37" i="4"/>
  <c r="E35" i="4"/>
  <c r="E34" i="4"/>
  <c r="E33" i="4"/>
  <c r="E30" i="4"/>
  <c r="E29" i="4"/>
  <c r="E27" i="4"/>
  <c r="E25" i="4"/>
  <c r="E23" i="4"/>
  <c r="E15" i="4"/>
  <c r="E14" i="4"/>
  <c r="E13" i="4"/>
  <c r="E11" i="4"/>
  <c r="E10" i="4"/>
  <c r="E9" i="4"/>
  <c r="E7" i="4"/>
  <c r="E6" i="4"/>
  <c r="E5" i="4"/>
  <c r="E26" i="4"/>
  <c r="E31" i="4"/>
  <c r="C31" i="4"/>
  <c r="C27" i="4"/>
  <c r="F23" i="4"/>
  <c r="C5" i="1" l="1"/>
  <c r="F6" i="1"/>
  <c r="D5" i="1"/>
  <c r="E6" i="1"/>
  <c r="F6" i="4"/>
  <c r="F39" i="4"/>
  <c r="F38" i="4"/>
  <c r="F37" i="4"/>
  <c r="F35" i="4"/>
  <c r="F34" i="4"/>
  <c r="F33" i="4"/>
  <c r="F31" i="4"/>
  <c r="F30" i="4"/>
  <c r="F29" i="4"/>
  <c r="F27" i="4"/>
  <c r="F26" i="4"/>
  <c r="F25" i="4"/>
  <c r="F22" i="4"/>
  <c r="F21" i="4"/>
  <c r="F15" i="4"/>
  <c r="F14" i="4"/>
  <c r="F13" i="4"/>
  <c r="F11" i="4"/>
  <c r="F10" i="4"/>
  <c r="F9" i="4"/>
  <c r="F7" i="4"/>
  <c r="F5" i="4"/>
  <c r="F101" i="1"/>
  <c r="F100" i="1"/>
  <c r="F99" i="1"/>
  <c r="F98" i="1"/>
  <c r="F94" i="1"/>
  <c r="F93" i="1"/>
  <c r="F92" i="1"/>
  <c r="F91" i="1"/>
  <c r="F87" i="1"/>
  <c r="F85" i="1"/>
  <c r="F82" i="1"/>
  <c r="F81" i="1"/>
  <c r="F80" i="1"/>
  <c r="F79" i="1"/>
  <c r="F78" i="1"/>
  <c r="F77" i="1"/>
  <c r="F76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5" i="1"/>
  <c r="F34" i="1"/>
  <c r="F30" i="1"/>
  <c r="F29" i="1"/>
  <c r="F28" i="1"/>
  <c r="F27" i="1"/>
  <c r="F26" i="1"/>
  <c r="F9" i="1"/>
  <c r="I226" i="5"/>
  <c r="I225" i="5"/>
  <c r="I224" i="5"/>
  <c r="I223" i="5"/>
  <c r="I222" i="5"/>
  <c r="I220" i="5"/>
  <c r="I218" i="5"/>
  <c r="I216" i="5"/>
  <c r="I212" i="5"/>
  <c r="I211" i="5"/>
  <c r="I210" i="5"/>
  <c r="I209" i="5"/>
  <c r="I205" i="5"/>
  <c r="I204" i="5"/>
  <c r="I200" i="5"/>
  <c r="I203" i="5"/>
  <c r="I202" i="5"/>
  <c r="I201" i="5"/>
  <c r="I233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394" i="5"/>
  <c r="I391" i="5"/>
  <c r="I413" i="5"/>
  <c r="I412" i="5"/>
  <c r="I411" i="5"/>
  <c r="I410" i="5"/>
  <c r="I409" i="5"/>
  <c r="I380" i="5"/>
  <c r="I379" i="5"/>
  <c r="I378" i="5"/>
  <c r="I377" i="5"/>
  <c r="I375" i="5"/>
  <c r="I374" i="5"/>
  <c r="I373" i="5"/>
  <c r="I367" i="5"/>
  <c r="I371" i="5"/>
  <c r="I370" i="5"/>
  <c r="I372" i="5"/>
  <c r="I407" i="5"/>
  <c r="I179" i="5"/>
  <c r="I178" i="5"/>
  <c r="I177" i="5"/>
  <c r="I176" i="5"/>
  <c r="I175" i="5"/>
  <c r="I174" i="5"/>
  <c r="I173" i="5"/>
  <c r="I165" i="5"/>
  <c r="I164" i="5"/>
  <c r="I163" i="5"/>
  <c r="I159" i="5"/>
  <c r="I160" i="5"/>
  <c r="I158" i="5"/>
  <c r="I157" i="5"/>
  <c r="I156" i="5"/>
  <c r="I155" i="5"/>
  <c r="I154" i="5"/>
  <c r="I153" i="5"/>
  <c r="I138" i="5"/>
  <c r="I152" i="5"/>
  <c r="I151" i="5"/>
  <c r="I234" i="5"/>
  <c r="I235" i="5"/>
  <c r="I150" i="5"/>
  <c r="I149" i="5"/>
  <c r="I148" i="5"/>
  <c r="I145" i="5"/>
  <c r="I144" i="5"/>
  <c r="I143" i="5"/>
  <c r="I142" i="5"/>
  <c r="I141" i="5"/>
  <c r="I139" i="5"/>
  <c r="I140" i="5"/>
  <c r="I147" i="5"/>
  <c r="I137" i="5"/>
  <c r="I136" i="5"/>
  <c r="I135" i="5"/>
  <c r="I134" i="5"/>
  <c r="I133" i="5"/>
  <c r="I132" i="5"/>
  <c r="I127" i="5"/>
  <c r="I131" i="5"/>
  <c r="I130" i="5"/>
  <c r="I102" i="5"/>
  <c r="I101" i="5"/>
  <c r="I100" i="5"/>
  <c r="I103" i="5"/>
  <c r="I99" i="5"/>
  <c r="I98" i="5"/>
  <c r="I9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5" i="5"/>
  <c r="I104" i="5"/>
  <c r="I96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F73" i="5"/>
  <c r="I74" i="5"/>
  <c r="I75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3" i="5"/>
  <c r="I94" i="5"/>
  <c r="I408" i="5"/>
  <c r="I406" i="5"/>
  <c r="I401" i="5"/>
  <c r="I405" i="5"/>
  <c r="I404" i="5"/>
  <c r="I403" i="5"/>
  <c r="I402" i="5"/>
  <c r="I393" i="5"/>
  <c r="I392" i="5"/>
  <c r="I390" i="5"/>
  <c r="I389" i="5"/>
  <c r="I388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60" i="5"/>
  <c r="I294" i="5"/>
  <c r="I293" i="5"/>
  <c r="I292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59" i="5"/>
  <c r="I258" i="5"/>
  <c r="I257" i="5"/>
  <c r="F5" i="1" l="1"/>
  <c r="F68" i="5"/>
  <c r="I68" i="5" s="1"/>
  <c r="F67" i="5"/>
  <c r="I73" i="5"/>
  <c r="E38" i="1"/>
  <c r="E5" i="1"/>
  <c r="I251" i="5"/>
  <c r="I250" i="5"/>
  <c r="I248" i="5"/>
  <c r="I247" i="5"/>
  <c r="I246" i="5"/>
  <c r="I245" i="5"/>
  <c r="I128" i="5"/>
  <c r="F66" i="5" l="1"/>
  <c r="F65" i="5" s="1"/>
  <c r="F64" i="5" s="1"/>
  <c r="I67" i="5"/>
  <c r="G45" i="5"/>
  <c r="I45" i="5" s="1"/>
  <c r="G12" i="5"/>
  <c r="G11" i="5" s="1"/>
  <c r="G10" i="5" s="1"/>
  <c r="I50" i="5"/>
  <c r="I49" i="5"/>
  <c r="I48" i="5"/>
  <c r="I47" i="5"/>
  <c r="I46" i="5"/>
  <c r="I40" i="5"/>
  <c r="I38" i="5"/>
  <c r="I21" i="5"/>
  <c r="F10" i="5" l="1"/>
  <c r="I64" i="5"/>
  <c r="I65" i="5"/>
  <c r="I66" i="5"/>
  <c r="I12" i="5"/>
  <c r="I13" i="5"/>
  <c r="I14" i="5"/>
  <c r="I15" i="5"/>
  <c r="I16" i="5"/>
  <c r="I17" i="5"/>
  <c r="I18" i="5"/>
  <c r="I20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9" i="5"/>
  <c r="I41" i="5"/>
  <c r="I42" i="5"/>
  <c r="I43" i="5"/>
  <c r="I44" i="5"/>
  <c r="E84" i="1"/>
  <c r="E36" i="1"/>
  <c r="E35" i="1"/>
  <c r="E34" i="1"/>
  <c r="E99" i="1"/>
  <c r="E100" i="1"/>
  <c r="E91" i="1"/>
  <c r="E39" i="1"/>
  <c r="E67" i="1"/>
  <c r="E65" i="1"/>
  <c r="E61" i="1"/>
  <c r="E48" i="1"/>
  <c r="E30" i="1"/>
  <c r="E29" i="1"/>
  <c r="E25" i="1"/>
  <c r="E12" i="1"/>
  <c r="E101" i="1"/>
  <c r="E98" i="1"/>
  <c r="E94" i="1"/>
  <c r="E93" i="1"/>
  <c r="E92" i="1"/>
  <c r="E87" i="1"/>
  <c r="E85" i="1"/>
  <c r="E82" i="1"/>
  <c r="E81" i="1"/>
  <c r="E80" i="1"/>
  <c r="E79" i="1"/>
  <c r="E77" i="1"/>
  <c r="E76" i="1"/>
  <c r="E74" i="1"/>
  <c r="E72" i="1"/>
  <c r="E71" i="1"/>
  <c r="E70" i="1"/>
  <c r="E69" i="1"/>
  <c r="E68" i="1"/>
  <c r="E66" i="1"/>
  <c r="E64" i="1"/>
  <c r="E63" i="1"/>
  <c r="E62" i="1"/>
  <c r="E60" i="1"/>
  <c r="E59" i="1"/>
  <c r="E58" i="1"/>
  <c r="E57" i="1"/>
  <c r="E56" i="1"/>
  <c r="E55" i="1"/>
  <c r="E53" i="1"/>
  <c r="E52" i="1"/>
  <c r="E51" i="1"/>
  <c r="E50" i="1"/>
  <c r="E49" i="1"/>
  <c r="E47" i="1"/>
  <c r="E46" i="1"/>
  <c r="E45" i="1"/>
  <c r="E44" i="1"/>
  <c r="E43" i="1"/>
  <c r="E42" i="1"/>
  <c r="E41" i="1"/>
  <c r="E28" i="1"/>
  <c r="E24" i="1"/>
  <c r="E23" i="1"/>
  <c r="E22" i="1"/>
  <c r="E21" i="1"/>
  <c r="E19" i="1"/>
  <c r="E18" i="1"/>
  <c r="E17" i="1"/>
  <c r="E16" i="1"/>
  <c r="E15" i="1"/>
  <c r="E14" i="1"/>
  <c r="E11" i="1"/>
  <c r="E10" i="1"/>
  <c r="E9" i="1"/>
  <c r="E8" i="1"/>
  <c r="E7" i="1"/>
  <c r="I10" i="5" l="1"/>
  <c r="I11" i="5"/>
  <c r="F102" i="1"/>
  <c r="I19" i="5"/>
  <c r="E102" i="1"/>
  <c r="E27" i="1" l="1"/>
  <c r="E26" i="1" l="1"/>
  <c r="F38" i="1" l="1"/>
  <c r="J16" i="3" l="1"/>
</calcChain>
</file>

<file path=xl/sharedStrings.xml><?xml version="1.0" encoding="utf-8"?>
<sst xmlns="http://schemas.openxmlformats.org/spreadsheetml/2006/main" count="802" uniqueCount="338">
  <si>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</si>
  <si>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</si>
  <si>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</si>
  <si>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</si>
  <si>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</si>
  <si>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</si>
  <si>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</si>
  <si>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</si>
  <si>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</si>
  <si>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</si>
  <si>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</si>
  <si>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</si>
  <si>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</si>
  <si>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</si>
  <si>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</si>
  <si>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</si>
  <si>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</si>
  <si>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</si>
  <si>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</si>
  <si>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</si>
  <si>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</si>
  <si>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</si>
  <si>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</si>
  <si>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</si>
  <si>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</si>
  <si>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SVEUKUPNO PRIHODI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</si>
  <si>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</si>
  <si>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</si>
  <si>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</si>
  <si>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</si>
  <si>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</si>
  <si>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</si>
  <si>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</si>
  <si>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</si>
  <si>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</si>
  <si>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</si>
  <si>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</si>
  <si>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</si>
  <si>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</si>
  <si>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</si>
  <si>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</si>
  <si>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</si>
  <si>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</si>
  <si>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</si>
  <si>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</si>
  <si>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</si>
  <si>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</si>
  <si>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</si>
  <si>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</si>
  <si>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</si>
  <si>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</si>
  <si>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</si>
  <si>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</si>
  <si>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</si>
  <si>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</si>
  <si>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</si>
  <si>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</si>
  <si>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</si>
  <si>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</si>
  <si>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</si>
  <si>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</si>
  <si>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</si>
  <si>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</si>
  <si>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</si>
  <si>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</si>
  <si>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</si>
  <si>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</si>
  <si>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</si>
  <si>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</si>
  <si>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</si>
  <si>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</si>
  <si>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</si>
  <si>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</si>
  <si>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</si>
  <si>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</si>
  <si>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</si>
  <si>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</si>
  <si>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</si>
  <si>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</si>
  <si>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</si>
  <si>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</si>
  <si>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</si>
  <si>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RASHODI UKUPNO</t>
  </si>
  <si>
    <t>638 Pmoći temeljem prijenosa EU sredstava</t>
  </si>
  <si>
    <t>6381 Tekuće pomoći temeljem prijenosa EU</t>
  </si>
  <si>
    <t>3235 zakupnine i najamnine</t>
  </si>
  <si>
    <t>II. POSEBNI DIO</t>
  </si>
  <si>
    <t>Proračunski korisnik 01</t>
  </si>
  <si>
    <t>3</t>
  </si>
  <si>
    <t>Rashodi poslovanja</t>
  </si>
  <si>
    <t>32</t>
  </si>
  <si>
    <t>Materijalni rashodi</t>
  </si>
  <si>
    <t>321</t>
  </si>
  <si>
    <t>Naknade troškova zaposlenima</t>
  </si>
  <si>
    <t>3211</t>
  </si>
  <si>
    <t>3213</t>
  </si>
  <si>
    <t>322</t>
  </si>
  <si>
    <t>Rashodi za materijal i energiju</t>
  </si>
  <si>
    <t>3221</t>
  </si>
  <si>
    <t>3223</t>
  </si>
  <si>
    <t>3225</t>
  </si>
  <si>
    <t>3227</t>
  </si>
  <si>
    <t>Službena , radna i zaštitna odjeća</t>
  </si>
  <si>
    <t>323</t>
  </si>
  <si>
    <t>Rashodi za usluge</t>
  </si>
  <si>
    <t>3231</t>
  </si>
  <si>
    <t>Usluge tekućeg i investicijskog održavanja građ. objekata</t>
  </si>
  <si>
    <t>3233</t>
  </si>
  <si>
    <t>Ostale usluge promidžbe i informiranja</t>
  </si>
  <si>
    <t>3234</t>
  </si>
  <si>
    <t>Opskrba vodom</t>
  </si>
  <si>
    <t>3235</t>
  </si>
  <si>
    <t>3236</t>
  </si>
  <si>
    <t>Obvezni i prev. zdravstveni pregledi zaposlenika</t>
  </si>
  <si>
    <t>3237</t>
  </si>
  <si>
    <t>Ostale intelektualne usluge</t>
  </si>
  <si>
    <t>3238</t>
  </si>
  <si>
    <t>Usluge ažuriranja računalnih baza</t>
  </si>
  <si>
    <t>3239</t>
  </si>
  <si>
    <t>Ostale nespomenute usluge</t>
  </si>
  <si>
    <t>329</t>
  </si>
  <si>
    <t>Ostali nespomenuti rashodi poslovanja</t>
  </si>
  <si>
    <t>3292</t>
  </si>
  <si>
    <t>Premije osiguranja ostale imovine</t>
  </si>
  <si>
    <t>3294</t>
  </si>
  <si>
    <t>Tuzemne članarine</t>
  </si>
  <si>
    <t>3299</t>
  </si>
  <si>
    <t>34</t>
  </si>
  <si>
    <t>Financijski rashodi</t>
  </si>
  <si>
    <t>343</t>
  </si>
  <si>
    <t>Ostali financijski rashodi</t>
  </si>
  <si>
    <t>3431</t>
  </si>
  <si>
    <t>Usluge platnog prometa</t>
  </si>
  <si>
    <t>37</t>
  </si>
  <si>
    <t>Naknade građanima i kućanstvima na temelju osiguranja i druge naknade</t>
  </si>
  <si>
    <t>372</t>
  </si>
  <si>
    <t>Ostale naknade građanima i kućanstvima iz proračuna</t>
  </si>
  <si>
    <t>Postrojenja i oprema</t>
  </si>
  <si>
    <t>Opći prihodi i primici</t>
  </si>
  <si>
    <t>Ostali rashodi za zaposlene</t>
  </si>
  <si>
    <t>Doprinosi na plaće</t>
  </si>
  <si>
    <t>Plaće za prekovremeni rad</t>
  </si>
  <si>
    <t>Izvor  31</t>
  </si>
  <si>
    <t>Aktivnost A18054001</t>
  </si>
  <si>
    <t>MATERIJALNI I FINANCIJSKI RASHODI</t>
  </si>
  <si>
    <t>11927 OŠ LAPAD</t>
  </si>
  <si>
    <t>Potpore za decentralizirane izdatke</t>
  </si>
  <si>
    <t>Račun</t>
  </si>
  <si>
    <t>Index (4/3)</t>
  </si>
  <si>
    <t>Vrsta rashoda/ izdataka</t>
  </si>
  <si>
    <t>18054 DECENTRALIZIRANE FUNKCIJE - MINIMALNI FINANCIJSKI STANDARD</t>
  </si>
  <si>
    <t>Materijal I sirovine</t>
  </si>
  <si>
    <t>Energija</t>
  </si>
  <si>
    <t>Uredski materijal I ostali materijalni rshodi</t>
  </si>
  <si>
    <t>Službena putovanja</t>
  </si>
  <si>
    <t>Stručno usavršavanje zaposlenika</t>
  </si>
  <si>
    <t>Mat.l i dijelovi za tekuće i invest. Održavanje</t>
  </si>
  <si>
    <t>Sitni inventar I autogume</t>
  </si>
  <si>
    <t>Usluge telefona, pošte I prijevoza</t>
  </si>
  <si>
    <t>Licence</t>
  </si>
  <si>
    <t>Reprezentacija</t>
  </si>
  <si>
    <t>Ostale pristojbe I naknade</t>
  </si>
  <si>
    <t>Aktivnost A18054003</t>
  </si>
  <si>
    <t>TEKUĆE I INVESTICIJSKO ODRŽAVANJE - MINIMALNI FINANCIJSKI STANDARD</t>
  </si>
  <si>
    <t>Usluge tekućeg i investicijskog održavanja</t>
  </si>
  <si>
    <t>18055 DECENTRALIZIRANE FUNKCIJE - IZNAD MINIMALNOG FINANCIJSKOG STANDARDA</t>
  </si>
  <si>
    <t>Aktivnost A18055002</t>
  </si>
  <si>
    <t>OSTALI PROJEKTI U OSNOVNOM ŠKOLSTVU</t>
  </si>
  <si>
    <t>Izvor  11</t>
  </si>
  <si>
    <t>Komunalne usluge</t>
  </si>
  <si>
    <t>Mat. i dijelovi za tekuće i invest. Održavanje</t>
  </si>
  <si>
    <t>Ostale nakande građanima I kućanstvima u proračunu</t>
  </si>
  <si>
    <t>Materijal i sirovine</t>
  </si>
  <si>
    <t>Plaće (bruto)</t>
  </si>
  <si>
    <t>Plaće za redovan rad</t>
  </si>
  <si>
    <t>Doprinosi za obvezno ZO</t>
  </si>
  <si>
    <t>Doprinosi za obvezno osiguranje u slučaju nezaposlenosti</t>
  </si>
  <si>
    <t>Naknade za prijevoz, za rad na terenu I odvojeni život</t>
  </si>
  <si>
    <t>Zatezne kamate</t>
  </si>
  <si>
    <t>Aktivnost A18055009</t>
  </si>
  <si>
    <t>UČENIČKA NATJECANJA OSNOVNIH ŠKOLA</t>
  </si>
  <si>
    <t>Naknade za rad predstavničkih I izvršnih tijela, povjerenstva I sl.</t>
  </si>
  <si>
    <t>Aktivnost A18055021</t>
  </si>
  <si>
    <t>TEKUĆE I INVESTICIJSKO ODRŽAVANJE IZNAD MINIMALNOG STANDARDA</t>
  </si>
  <si>
    <t>Aktivnost A18055023</t>
  </si>
  <si>
    <t>STRUČNO RAZVOJNE SLUŽBE</t>
  </si>
  <si>
    <t>Aktivnost A18055036</t>
  </si>
  <si>
    <t>ASISTENT U NASTAVI</t>
  </si>
  <si>
    <t>Izvor  44</t>
  </si>
  <si>
    <t>Aktivnost A18055037</t>
  </si>
  <si>
    <t>SUFINANCIRANJE ŠKOLSKOG ŠPORTA</t>
  </si>
  <si>
    <t>Intelektualne I osobne usluge</t>
  </si>
  <si>
    <t>Aktivnost A18055040</t>
  </si>
  <si>
    <t>SHEMA ŠKOLSKOG VOĆA</t>
  </si>
  <si>
    <t>Izvor  42</t>
  </si>
  <si>
    <t>Namjenske tekuće pomoći</t>
  </si>
  <si>
    <t>EU fondovi - pomoći</t>
  </si>
  <si>
    <t>18056 KAPITALNO ULAGANJE U ŠKOLSTVO - MINIMALNI FINANCIJSKI STANDARD</t>
  </si>
  <si>
    <t>Aktivnost A18056002</t>
  </si>
  <si>
    <t>ŠKOLSKA OPREMA</t>
  </si>
  <si>
    <t>Uredska oprema I namještaj</t>
  </si>
  <si>
    <t>Knjige</t>
  </si>
  <si>
    <t>Aktivnost A18054004</t>
  </si>
  <si>
    <t>REDOVNA DJELATNOST OSNOVNOG OBRAZOVANJA</t>
  </si>
  <si>
    <t>Izvor  49</t>
  </si>
  <si>
    <t>Pomoći iz državnog proračuna za plaće te ostale rashode za zaposlene</t>
  </si>
  <si>
    <t>Izvor  25</t>
  </si>
  <si>
    <t>Vlastiti prihodi proračunskih korisnika</t>
  </si>
  <si>
    <t>Materijal i dijelovi za tekuće i investicijsko održavan</t>
  </si>
  <si>
    <t>Troškovi sudskih postupaka</t>
  </si>
  <si>
    <t>Postrojenja I opreme</t>
  </si>
  <si>
    <t>Uredska oprema i namještaj</t>
  </si>
  <si>
    <t>Oprema za održavanje i zaštitu</t>
  </si>
  <si>
    <t>Instrumenti, uređaji i strojevi</t>
  </si>
  <si>
    <t>Rashodi za nabavu nefinancijske imovine</t>
  </si>
  <si>
    <t>Izvor  29</t>
  </si>
  <si>
    <t>Naknade za prijevoz, za rad na terenu i odvojeni život</t>
  </si>
  <si>
    <t>Materijal i dijelovi za tekuće i investicijsko održavanje</t>
  </si>
  <si>
    <t>Sitni inventar i auto gume</t>
  </si>
  <si>
    <t>KLASA:</t>
  </si>
  <si>
    <t>URBROJ:</t>
  </si>
  <si>
    <t>Ostale usluge</t>
  </si>
  <si>
    <t>Intelektualne i osobne usluge</t>
  </si>
  <si>
    <t>Uređaji, strojevi i oprema za ostale namjene</t>
  </si>
  <si>
    <t>Izvor  55</t>
  </si>
  <si>
    <t>Donacije i ostali namjenski prihodi proračunskih korisnika</t>
  </si>
  <si>
    <t xml:space="preserve">Izvršenje rashoda i izdataka po ekonomskoj i programskoj klasifikaciji i izvorima financiranja </t>
  </si>
  <si>
    <t>Zdravstvene i veterinarske usluge</t>
  </si>
  <si>
    <t>Naknade građanima i kućanstvima u novcu</t>
  </si>
  <si>
    <t>Naknade građanima i kućanstvima u naravi</t>
  </si>
  <si>
    <t>Knjige, umjetnička djela i ostale izložbene vrijednosti</t>
  </si>
  <si>
    <t>Izvor 29</t>
  </si>
  <si>
    <t>Višak/manjak prihoda proračunskih korisnika</t>
  </si>
  <si>
    <t>Usluge telefona, pošte i prijevoza</t>
  </si>
  <si>
    <t>18057 KAPITALNO ULAGANJE U ŠKOLSTVO - IZNAD MINIMALNOG FINANCIJSKOG STANDARDA</t>
  </si>
  <si>
    <t>Aktivnost A18057001</t>
  </si>
  <si>
    <t>Postrojenja I oprema</t>
  </si>
  <si>
    <t>NABAVA ŠKOLSKIH UDŽBENIKA</t>
  </si>
  <si>
    <t>Aktivnost A18055039</t>
  </si>
  <si>
    <t>Aktivnost A18055006</t>
  </si>
  <si>
    <t>PRODUŽENI BORAVAK</t>
  </si>
  <si>
    <t>Konto</t>
  </si>
  <si>
    <t>Izvršenje 2022</t>
  </si>
  <si>
    <t>Indeks  4/2</t>
  </si>
  <si>
    <t>IZVRŠENJE PRIHODA I RASHODA PREMA EKONOMSKOJ KLASIFIKACIJI</t>
  </si>
  <si>
    <t>IZVRŠENJE PRIHODA I RASHODA PREMA IZVORIMA FINANCIRANJA</t>
  </si>
  <si>
    <t>Brojčana oznaka i naziv izvora financiranja</t>
  </si>
  <si>
    <t>Indeks 4/2</t>
  </si>
  <si>
    <t>Prihodi</t>
  </si>
  <si>
    <t>Rashodi</t>
  </si>
  <si>
    <t>Razlika</t>
  </si>
  <si>
    <t>Izvor 31 - Potpore za decentralizirane izdatke</t>
  </si>
  <si>
    <t>Izvor 49 - Pomoći iz državnog proračuna za plaće te ostale rashode za zaposlene</t>
  </si>
  <si>
    <t>Izvor 25 - Vlastiti prihodi proračunskih korisnika</t>
  </si>
  <si>
    <t>Izvor 29 - Višak/manjak prihoda proračunskih korisnika</t>
  </si>
  <si>
    <t>Izvor 55 - Donacije i ostali namjenski prihodi proračunskih korisnika</t>
  </si>
  <si>
    <t>Izvor 44 - EU fondovi - pomoći</t>
  </si>
  <si>
    <t>Izvor 42 - Namjenske tekuće pomoći</t>
  </si>
  <si>
    <t>Izvor 11 - Opći prihodi i primici</t>
  </si>
  <si>
    <t>Indeks 4/3</t>
  </si>
  <si>
    <t>UKUPNO PRIHODI</t>
  </si>
  <si>
    <t>UKUPNO RASHODI</t>
  </si>
  <si>
    <t>71 Prihodi od prodaje neproizvedene dugotrajne imovine</t>
  </si>
  <si>
    <t>7111 Zemljište</t>
  </si>
  <si>
    <t>711 Prihodi od prodaje materijalne imovine - prirodnih bogatstava</t>
  </si>
  <si>
    <t>9211 Višak prihoda</t>
  </si>
  <si>
    <t>3293 Reprezenatcija</t>
  </si>
  <si>
    <t>3433 Zatezne kamate</t>
  </si>
  <si>
    <t>3721 Nakande građanima I kućanstvima u novcu</t>
  </si>
  <si>
    <t>4222 Komunikacijska oprema</t>
  </si>
  <si>
    <t>4223 Oprema za održavanje I zaštitu</t>
  </si>
  <si>
    <t>Materijal I dijelovi za tekuće I ivesticijsko održavanj</t>
  </si>
  <si>
    <t>Službena, radna i zaštitna odjeća i obuća</t>
  </si>
  <si>
    <t>Pristojbe i naknade</t>
  </si>
  <si>
    <t>Zakupnine i najamnine</t>
  </si>
  <si>
    <t>Računalne usluge</t>
  </si>
  <si>
    <t>Premije osiguranja</t>
  </si>
  <si>
    <t>Članarine</t>
  </si>
  <si>
    <t>Bankarske usluge i usluge platnog prometa</t>
  </si>
  <si>
    <t>Doprinosi za ZO</t>
  </si>
  <si>
    <t>Uredski materijal I ostali materijalni rashodi</t>
  </si>
  <si>
    <t>Knjige u knjižnici</t>
  </si>
  <si>
    <t>4225 Instrumenti, uređaji i strojevi</t>
  </si>
  <si>
    <t>3291 Naknade za rad predstavničkih i izvršnih tijela, povjerenstava i slično</t>
  </si>
  <si>
    <r>
      <rPr>
        <b/>
        <sz val="20"/>
        <color theme="1"/>
        <rFont val="Calibri"/>
        <family val="2"/>
        <charset val="238"/>
        <scheme val="minor"/>
      </rPr>
      <t>OSNOVNA ŠKOLA LAPAD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Od Batale 14 | 20 000 Dubrovnik | e-mail: tajnistvo@os-lapad-du.skole.hr
Tel: 020/356-100 | OIB: 65525385872 | ŠIFRA: 19-018-002
REPUBLIKA HRVATSKA | DUBROVAČKO-NERETVANSKA ŽUPANIJA | GRAD DUBROVNIK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_____________________________________________________________________________________</t>
    </r>
  </si>
  <si>
    <t>Tekuće donacije</t>
  </si>
  <si>
    <t>Tekuće donacije u naravi</t>
  </si>
  <si>
    <t>Tekući plan 2023</t>
  </si>
  <si>
    <t>Izvršenje plana 2023</t>
  </si>
  <si>
    <t>Ostale naknade troškova zaposlenima</t>
  </si>
  <si>
    <t>Izvor  22</t>
  </si>
  <si>
    <t>Uredski materijal i ostali materijalni rashodi</t>
  </si>
  <si>
    <t>Aktivnost A18055043</t>
  </si>
  <si>
    <t>PREHRANA ZA UČENIKE U OSNOVNIM ŠKOLAMA</t>
  </si>
  <si>
    <t>Izvršenje 2023</t>
  </si>
  <si>
    <t>Izvor 22 - Višak/manjak prihoda - grad Dubrovnik</t>
  </si>
  <si>
    <t>3214 Ostale naknade troškova zaposlenima</t>
  </si>
  <si>
    <t>38 Ostali rashodi</t>
  </si>
  <si>
    <t>381 Tekuće donacije</t>
  </si>
  <si>
    <t>3812 Tekuće donacije u naravi</t>
  </si>
  <si>
    <t>GODIŠNJI IZVJEŠTAJ O IZVRŠENJU FINANCIJSKOG PLANA ZA RAZDOBLJE 01.01.2023. - 31.12.2023.</t>
  </si>
  <si>
    <t>Naknade građanima I kućanstvima u novcu</t>
  </si>
  <si>
    <t xml:space="preserve">GODIŠNJI  IZVJEŠTAJ O IZVRŠENJU FINANCIJSKOG PLANA ZA RAZDOBLJE 
01.01.2023 - 31.12.2023. </t>
  </si>
  <si>
    <t>400-01/24-01/1</t>
  </si>
  <si>
    <t>2117-1-129-03-24-1</t>
  </si>
  <si>
    <t>IZVJEŠTAJ O RASHODIMA PREMA FUNKCIJSKOJ KLASIFIKACIJI</t>
  </si>
  <si>
    <t>BROJČANA OZNAKA I NAZIV</t>
  </si>
  <si>
    <t xml:space="preserve"> IZVRŠENJE 
2022.</t>
  </si>
  <si>
    <t>TEKUĆI PLAN 2023.</t>
  </si>
  <si>
    <t xml:space="preserve"> IZVRŠENJE 
2023. </t>
  </si>
  <si>
    <t>INDEKS</t>
  </si>
  <si>
    <t>INDEKS**</t>
  </si>
  <si>
    <t>6=5/2*100</t>
  </si>
  <si>
    <t>7=5/4*100</t>
  </si>
  <si>
    <t>Funk. klas: 0 Javnost</t>
  </si>
  <si>
    <t>Funk. klas: 09 OBRAZOVANJE</t>
  </si>
  <si>
    <t>Funk. klas: 091 Predškolsko i osnovno obrazovanje</t>
  </si>
  <si>
    <t>Funk. klas: 096 Dodatne usluge u obrazovanju</t>
  </si>
  <si>
    <t>I. OPĆI DIO</t>
  </si>
  <si>
    <t>SAŽETAK  RAČUNA PRIHODA I RASHODA I RAČUNA FINANCIRANJA</t>
  </si>
  <si>
    <t>SAŽETAK RAČUNA PRIHODA I RASHODA</t>
  </si>
  <si>
    <t>OSTVARENJE/IZVRŠENJE 
2022.</t>
  </si>
  <si>
    <t>IZVORNI PLAN ILI REBALANS 2023.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</si>
  <si>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</si>
  <si>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</si>
  <si>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</si>
  <si>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</si>
  <si>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</si>
  <si>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RAZLIKA - VIŠAK / MANJAK</t>
  </si>
  <si>
    <t>Napomena:  Iznosi u stupcu "OSTVARENJE/IZVRŠENJE N-1." preračunavaju se iz kuna u eure prema fiksnom tečaju konverzije (1 EUR=7,53450 kuna) i po pravilima za preračunavanje i zaokruživanje.</t>
  </si>
  <si>
    <t>Napomena : Iznosi u stupcima "OSTVARENJE/IZVRŠENJE N-1." i "OSTVARENJE/IZVRŠENJE N." iskazuju se na dvije decimale.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</si>
  <si>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</si>
  <si>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</si>
  <si>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>Izvorni plan ili rebalans 2023</t>
  </si>
  <si>
    <t>OSTVARENJE/IZVRŠENJE 
2023.</t>
  </si>
  <si>
    <t>5=4/2*100</t>
  </si>
  <si>
    <t>6=4/3*100</t>
  </si>
  <si>
    <t>Na temelju Zakona o proračunu (NN 144/21) i Pravilnika o polugodišnjem i godišnjem izvještaju o izvršenju proračuna (NN 85/23) Školski odbor na 54. sjednici dana 27. ožujka 2024. g.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</si>
</sst>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rgb="FF000000"/>
      <name val="Calibri Light"/>
      <family val="2"/>
      <charset val="238"/>
    </font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0"/>
      <color rgb="FF000000"/>
      <name val="Times New Roman"/>
      <family val="1"/>
      <charset val="238"/>
    </font>
    <font>
      <b/>
      <sz val="8"/>
      <color theme="1"/>
      <name val="Arimo"/>
      <family val="2"/>
    </font>
    <font>
      <b/>
      <sz val="10"/>
      <color theme="1"/>
      <name val="Times New Roman"/>
      <family val="1"/>
      <charset val="238"/>
    </font>
    <font>
      <b/>
      <sz val="9"/>
      <color rgb="FF7030A0"/>
      <name val="Verdana"/>
      <family val="2"/>
      <charset val="238"/>
    </font>
    <font>
      <b/>
      <sz val="9"/>
      <color theme="4" tint="-0.249977111117893"/>
      <name val="Verdana"/>
      <family val="2"/>
      <charset val="238"/>
    </font>
    <font>
      <b/>
      <sz val="9"/>
      <color rgb="FFFF0000"/>
      <name val="Verdana"/>
      <family val="2"/>
      <charset val="238"/>
    </font>
    <font>
      <sz val="8"/>
      <color theme="1"/>
      <name val="Arimo"/>
      <family val="2"/>
      <charset val="238"/>
    </font>
    <font>
      <b/>
      <sz val="8"/>
      <color theme="1"/>
      <name val="Arimo"/>
      <family val="2"/>
      <charset val="238"/>
    </font>
    <font>
      <b/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mo"/>
      <family val="2"/>
      <charset val="238"/>
    </font>
    <font>
      <b/>
      <sz val="8"/>
      <color rgb="FFFF0000"/>
      <name val="Arimo"/>
      <family val="2"/>
    </font>
    <font>
      <sz val="9"/>
      <color rgb="FFFF0000"/>
      <name val="Verdana"/>
      <family val="2"/>
      <charset val="238"/>
    </font>
    <font>
      <sz val="8"/>
      <color rgb="FFFF0000"/>
      <name val="Arimo"/>
      <family val="2"/>
    </font>
    <font>
      <sz val="8"/>
      <color rgb="FFFF0000"/>
      <name val="Arimo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8"/>
      <color rgb="FFFF0000"/>
      <name val="Arimo"/>
      <charset val="238"/>
    </font>
    <font>
      <sz val="8"/>
      <color theme="1"/>
      <name val="Arimo"/>
      <family val="2"/>
    </font>
    <font>
      <b/>
      <sz val="8"/>
      <color theme="1"/>
      <name val="Arimo"/>
      <charset val="238"/>
    </font>
    <font>
      <b/>
      <sz val="8"/>
      <color theme="1"/>
      <name val="Arimo"/>
    </font>
    <font>
      <sz val="8"/>
      <color theme="1"/>
      <name val="Arimo"/>
    </font>
    <font>
      <sz val="8"/>
      <color theme="1"/>
      <name val="Arimo"/>
      <charset val="238"/>
    </font>
    <font>
      <b/>
      <sz val="8"/>
      <color rgb="FFFF0000"/>
      <name val="Verdana"/>
      <family val="2"/>
      <charset val="238"/>
    </font>
    <font>
      <sz val="10"/>
      <color rgb="FFFF0000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Calibri Light"/>
      <family val="2"/>
      <charset val="238"/>
    </font>
    <font>
      <sz val="7"/>
      <color rgb="FFFF0000"/>
      <name val="Verdana"/>
      <family val="2"/>
      <charset val="238"/>
    </font>
    <font>
      <sz val="9"/>
      <color rgb="FFFF0000"/>
      <name val="Calibri Light"/>
      <family val="2"/>
      <charset val="238"/>
    </font>
    <font>
      <b/>
      <sz val="7"/>
      <color rgb="FFFF0000"/>
      <name val="Verdana"/>
      <family val="2"/>
      <charset val="238"/>
    </font>
    <font>
      <b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Verdana"/>
      <family val="2"/>
      <charset val="238"/>
    </font>
    <font>
      <b/>
      <sz val="9"/>
      <color theme="1"/>
      <name val="Calibri Light"/>
      <family val="2"/>
      <charset val="238"/>
    </font>
    <font>
      <b/>
      <sz val="8"/>
      <color theme="1"/>
      <name val="Calibri Light"/>
      <family val="2"/>
      <charset val="238"/>
    </font>
    <font>
      <sz val="8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7.5"/>
      <color theme="1"/>
      <name val="Microsoft Sans Serif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"/>
      <color rgb="FF000000"/>
      <name val="Arimo"/>
      <charset val="238"/>
    </font>
    <font>
      <b/>
      <sz val="11"/>
      <color theme="1"/>
      <name val="Verdana"/>
      <family val="2"/>
      <charset val="238"/>
    </font>
    <font>
      <sz val="11"/>
      <color theme="1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9" fontId="1" fillId="0" borderId="0" applyFont="0" applyFill="0" applyBorder="0" applyAlignment="0" applyProtection="0"/>
  </cellStyleXfs>
  <cellXfs count="480">
    <xf numFmtId="0" fontId="0" fillId="0" borderId="0" xfId="0"/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3" fillId="33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0" fillId="35" borderId="0" xfId="0" applyFont="1" applyFill="1" applyAlignment="1">
      <alignment horizontal="left" wrapText="1"/>
    </xf>
    <xf numFmtId="2" fontId="32" fillId="35" borderId="17" xfId="42" applyNumberFormat="1" applyFont="1" applyFill="1" applyBorder="1" applyAlignment="1" applyProtection="1">
      <alignment horizontal="right" vertical="center" wrapText="1"/>
    </xf>
    <xf numFmtId="1" fontId="32" fillId="35" borderId="17" xfId="42" applyNumberFormat="1" applyFont="1" applyFill="1" applyBorder="1" applyAlignment="1" applyProtection="1">
      <alignment horizontal="center" vertical="center" wrapText="1"/>
    </xf>
    <xf numFmtId="4" fontId="20" fillId="35" borderId="0" xfId="0" applyNumberFormat="1" applyFont="1" applyFill="1" applyAlignment="1">
      <alignment horizontal="left" wrapText="1"/>
    </xf>
    <xf numFmtId="0" fontId="34" fillId="35" borderId="0" xfId="0" applyFont="1" applyFill="1" applyAlignment="1">
      <alignment horizontal="left" wrapText="1"/>
    </xf>
    <xf numFmtId="0" fontId="35" fillId="35" borderId="0" xfId="0" applyFont="1" applyFill="1" applyAlignment="1">
      <alignment horizontal="left" wrapText="1"/>
    </xf>
    <xf numFmtId="0" fontId="36" fillId="35" borderId="0" xfId="0" applyFont="1" applyFill="1" applyAlignment="1">
      <alignment horizontal="left" wrapText="1"/>
    </xf>
    <xf numFmtId="0" fontId="0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2" fontId="38" fillId="35" borderId="17" xfId="42" applyNumberFormat="1" applyFont="1" applyFill="1" applyBorder="1" applyAlignment="1" applyProtection="1">
      <alignment horizontal="right" vertical="center" wrapText="1"/>
    </xf>
    <xf numFmtId="2" fontId="16" fillId="36" borderId="17" xfId="7" applyNumberFormat="1" applyFont="1" applyFill="1" applyBorder="1" applyAlignment="1" applyProtection="1">
      <alignment horizontal="right" vertical="center" wrapText="1"/>
    </xf>
    <xf numFmtId="2" fontId="38" fillId="37" borderId="17" xfId="42" applyNumberFormat="1" applyFont="1" applyFill="1" applyBorder="1" applyAlignment="1" applyProtection="1">
      <alignment horizontal="right" vertical="center" wrapText="1"/>
    </xf>
    <xf numFmtId="2" fontId="41" fillId="38" borderId="17" xfId="7" applyNumberFormat="1" applyFont="1" applyFill="1" applyBorder="1" applyAlignment="1" applyProtection="1">
      <alignment horizontal="right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left" wrapText="1"/>
    </xf>
    <xf numFmtId="0" fontId="22" fillId="0" borderId="36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left" wrapText="1"/>
    </xf>
    <xf numFmtId="0" fontId="25" fillId="0" borderId="41" xfId="0" applyFont="1" applyBorder="1" applyAlignment="1">
      <alignment horizontal="left" wrapText="1"/>
    </xf>
    <xf numFmtId="4" fontId="25" fillId="0" borderId="42" xfId="0" applyNumberFormat="1" applyFont="1" applyBorder="1" applyAlignment="1">
      <alignment horizontal="left" wrapText="1"/>
    </xf>
    <xf numFmtId="0" fontId="25" fillId="0" borderId="43" xfId="0" applyFont="1" applyBorder="1" applyAlignment="1">
      <alignment horizontal="left" wrapText="1"/>
    </xf>
    <xf numFmtId="4" fontId="25" fillId="0" borderId="17" xfId="0" applyNumberFormat="1" applyFont="1" applyBorder="1" applyAlignment="1">
      <alignment horizontal="left" wrapText="1"/>
    </xf>
    <xf numFmtId="2" fontId="44" fillId="36" borderId="17" xfId="7" applyNumberFormat="1" applyFont="1" applyFill="1" applyBorder="1" applyAlignment="1" applyProtection="1">
      <alignment horizontal="right" vertical="center" wrapText="1"/>
    </xf>
    <xf numFmtId="2" fontId="45" fillId="37" borderId="17" xfId="42" applyNumberFormat="1" applyFont="1" applyFill="1" applyBorder="1" applyAlignment="1" applyProtection="1">
      <alignment horizontal="right" vertical="center" wrapText="1"/>
    </xf>
    <xf numFmtId="2" fontId="46" fillId="35" borderId="17" xfId="42" applyNumberFormat="1" applyFont="1" applyFill="1" applyBorder="1" applyAlignment="1" applyProtection="1">
      <alignment horizontal="right" vertical="center" wrapText="1"/>
    </xf>
    <xf numFmtId="0" fontId="47" fillId="35" borderId="0" xfId="0" applyFont="1" applyFill="1" applyAlignment="1">
      <alignment horizontal="left" wrapText="1"/>
    </xf>
    <xf numFmtId="4" fontId="49" fillId="35" borderId="17" xfId="42" applyNumberFormat="1" applyFont="1" applyFill="1" applyBorder="1" applyAlignment="1" applyProtection="1">
      <alignment horizontal="right" vertical="center" wrapText="1"/>
    </xf>
    <xf numFmtId="2" fontId="49" fillId="35" borderId="17" xfId="42" applyNumberFormat="1" applyFont="1" applyFill="1" applyBorder="1" applyAlignment="1" applyProtection="1">
      <alignment horizontal="right" vertical="center" wrapText="1"/>
    </xf>
    <xf numFmtId="2" fontId="50" fillId="38" borderId="17" xfId="7" applyNumberFormat="1" applyFont="1" applyFill="1" applyBorder="1" applyAlignment="1" applyProtection="1">
      <alignment horizontal="right" vertical="center" wrapText="1"/>
    </xf>
    <xf numFmtId="0" fontId="49" fillId="35" borderId="19" xfId="42" applyNumberFormat="1" applyFont="1" applyFill="1" applyBorder="1" applyAlignment="1" applyProtection="1">
      <alignment horizontal="left" vertical="center" wrapText="1"/>
    </xf>
    <xf numFmtId="0" fontId="49" fillId="35" borderId="18" xfId="42" applyNumberFormat="1" applyFont="1" applyFill="1" applyBorder="1" applyAlignment="1" applyProtection="1">
      <alignment horizontal="left" vertical="center" wrapText="1"/>
    </xf>
    <xf numFmtId="0" fontId="49" fillId="35" borderId="19" xfId="42" applyNumberFormat="1" applyFont="1" applyFill="1" applyBorder="1" applyAlignment="1" applyProtection="1">
      <alignment horizontal="left" vertical="center"/>
    </xf>
    <xf numFmtId="0" fontId="49" fillId="35" borderId="20" xfId="42" applyNumberFormat="1" applyFont="1" applyFill="1" applyBorder="1" applyAlignment="1" applyProtection="1">
      <alignment horizontal="left" vertical="center"/>
    </xf>
    <xf numFmtId="0" fontId="49" fillId="35" borderId="18" xfId="42" applyNumberFormat="1" applyFont="1" applyFill="1" applyBorder="1" applyAlignment="1" applyProtection="1">
      <alignment horizontal="left" vertical="center"/>
    </xf>
    <xf numFmtId="4" fontId="49" fillId="35" borderId="19" xfId="42" applyNumberFormat="1" applyFont="1" applyFill="1" applyBorder="1" applyAlignment="1" applyProtection="1">
      <alignment horizontal="right" vertical="center" wrapText="1"/>
    </xf>
    <xf numFmtId="4" fontId="49" fillId="35" borderId="18" xfId="42" applyNumberFormat="1" applyFont="1" applyFill="1" applyBorder="1" applyAlignment="1" applyProtection="1">
      <alignment horizontal="right" vertical="center" wrapText="1"/>
    </xf>
    <xf numFmtId="0" fontId="51" fillId="35" borderId="19" xfId="42" applyNumberFormat="1" applyFont="1" applyFill="1" applyBorder="1" applyAlignment="1" applyProtection="1">
      <alignment horizontal="left" vertical="center" wrapText="1"/>
    </xf>
    <xf numFmtId="0" fontId="51" fillId="35" borderId="18" xfId="42" applyNumberFormat="1" applyFont="1" applyFill="1" applyBorder="1" applyAlignment="1" applyProtection="1">
      <alignment horizontal="left" vertical="center" wrapText="1"/>
    </xf>
    <xf numFmtId="4" fontId="51" fillId="35" borderId="17" xfId="42" applyNumberFormat="1" applyFont="1" applyFill="1" applyBorder="1" applyAlignment="1" applyProtection="1">
      <alignment horizontal="right" vertical="center" wrapText="1"/>
    </xf>
    <xf numFmtId="4" fontId="47" fillId="35" borderId="0" xfId="0" applyNumberFormat="1" applyFont="1" applyFill="1" applyAlignment="1">
      <alignment horizontal="left" wrapText="1"/>
    </xf>
    <xf numFmtId="0" fontId="38" fillId="35" borderId="19" xfId="42" applyNumberFormat="1" applyFont="1" applyFill="1" applyBorder="1" applyAlignment="1" applyProtection="1">
      <alignment horizontal="left" vertical="center" wrapText="1"/>
    </xf>
    <xf numFmtId="0" fontId="38" fillId="35" borderId="18" xfId="42" applyNumberFormat="1" applyFont="1" applyFill="1" applyBorder="1" applyAlignment="1" applyProtection="1">
      <alignment horizontal="left" vertical="center" wrapText="1"/>
    </xf>
    <xf numFmtId="0" fontId="52" fillId="35" borderId="19" xfId="42" applyNumberFormat="1" applyFont="1" applyFill="1" applyBorder="1" applyAlignment="1" applyProtection="1">
      <alignment horizontal="left" vertical="center" wrapText="1"/>
    </xf>
    <xf numFmtId="0" fontId="52" fillId="35" borderId="18" xfId="42" applyNumberFormat="1" applyFont="1" applyFill="1" applyBorder="1" applyAlignment="1" applyProtection="1">
      <alignment horizontal="left" vertical="center" wrapText="1"/>
    </xf>
    <xf numFmtId="0" fontId="32" fillId="35" borderId="19" xfId="42" applyNumberFormat="1" applyFont="1" applyFill="1" applyBorder="1" applyAlignment="1" applyProtection="1">
      <alignment horizontal="left" vertical="center" wrapText="1"/>
    </xf>
    <xf numFmtId="0" fontId="32" fillId="35" borderId="18" xfId="42" applyNumberFormat="1" applyFont="1" applyFill="1" applyBorder="1" applyAlignment="1" applyProtection="1">
      <alignment horizontal="left" vertical="center" wrapText="1"/>
    </xf>
    <xf numFmtId="0" fontId="52" fillId="35" borderId="19" xfId="42" applyNumberFormat="1" applyFont="1" applyFill="1" applyBorder="1" applyAlignment="1" applyProtection="1">
      <alignment horizontal="left" vertical="center"/>
    </xf>
    <xf numFmtId="0" fontId="52" fillId="35" borderId="20" xfId="42" applyNumberFormat="1" applyFont="1" applyFill="1" applyBorder="1" applyAlignment="1" applyProtection="1">
      <alignment horizontal="left" vertical="center"/>
    </xf>
    <xf numFmtId="0" fontId="52" fillId="35" borderId="18" xfId="42" applyNumberFormat="1" applyFont="1" applyFill="1" applyBorder="1" applyAlignment="1" applyProtection="1">
      <alignment horizontal="left" vertical="center"/>
    </xf>
    <xf numFmtId="0" fontId="52" fillId="35" borderId="20" xfId="42" applyNumberFormat="1" applyFont="1" applyFill="1" applyBorder="1" applyAlignment="1" applyProtection="1">
      <alignment horizontal="left" vertical="center" wrapText="1"/>
    </xf>
    <xf numFmtId="0" fontId="52" fillId="35" borderId="19" xfId="42" applyNumberFormat="1" applyFont="1" applyFill="1" applyBorder="1" applyAlignment="1" applyProtection="1">
      <alignment horizontal="left" vertical="center"/>
    </xf>
    <xf numFmtId="0" fontId="52" fillId="35" borderId="20" xfId="42" applyNumberFormat="1" applyFont="1" applyFill="1" applyBorder="1" applyAlignment="1" applyProtection="1">
      <alignment horizontal="left" vertical="center"/>
    </xf>
    <xf numFmtId="0" fontId="52" fillId="35" borderId="18" xfId="42" applyNumberFormat="1" applyFont="1" applyFill="1" applyBorder="1" applyAlignment="1" applyProtection="1">
      <alignment horizontal="left" vertical="center"/>
    </xf>
    <xf numFmtId="0" fontId="37" fillId="35" borderId="19" xfId="42" applyNumberFormat="1" applyFont="1" applyFill="1" applyBorder="1" applyAlignment="1" applyProtection="1">
      <alignment horizontal="left" vertical="center" wrapText="1"/>
    </xf>
    <xf numFmtId="0" fontId="37" fillId="35" borderId="18" xfId="42" applyNumberFormat="1" applyFont="1" applyFill="1" applyBorder="1" applyAlignment="1" applyProtection="1">
      <alignment horizontal="left" vertical="center" wrapText="1"/>
    </xf>
    <xf numFmtId="0" fontId="37" fillId="35" borderId="20" xfId="42" applyNumberFormat="1" applyFont="1" applyFill="1" applyBorder="1" applyAlignment="1" applyProtection="1">
      <alignment horizontal="left" vertical="center" wrapText="1"/>
    </xf>
    <xf numFmtId="0" fontId="37" fillId="35" borderId="19" xfId="42" applyNumberFormat="1" applyFont="1" applyFill="1" applyBorder="1" applyAlignment="1" applyProtection="1">
      <alignment horizontal="left" vertical="center" wrapText="1"/>
    </xf>
    <xf numFmtId="0" fontId="37" fillId="35" borderId="18" xfId="42" applyNumberFormat="1" applyFont="1" applyFill="1" applyBorder="1" applyAlignment="1" applyProtection="1">
      <alignment horizontal="left" vertical="center" wrapText="1"/>
    </xf>
    <xf numFmtId="0" fontId="32" fillId="35" borderId="19" xfId="42" applyNumberFormat="1" applyFont="1" applyFill="1" applyBorder="1" applyAlignment="1" applyProtection="1">
      <alignment horizontal="left" vertical="center" wrapText="1"/>
    </xf>
    <xf numFmtId="0" fontId="32" fillId="35" borderId="18" xfId="42" applyNumberFormat="1" applyFont="1" applyFill="1" applyBorder="1" applyAlignment="1" applyProtection="1">
      <alignment horizontal="left" vertical="center" wrapText="1"/>
    </xf>
    <xf numFmtId="0" fontId="52" fillId="35" borderId="19" xfId="42" applyNumberFormat="1" applyFont="1" applyFill="1" applyBorder="1" applyAlignment="1" applyProtection="1">
      <alignment horizontal="left" vertical="center" wrapText="1"/>
    </xf>
    <xf numFmtId="0" fontId="52" fillId="35" borderId="18" xfId="42" applyNumberFormat="1" applyFont="1" applyFill="1" applyBorder="1" applyAlignment="1" applyProtection="1">
      <alignment horizontal="left" vertical="center" wrapText="1"/>
    </xf>
    <xf numFmtId="0" fontId="38" fillId="35" borderId="19" xfId="42" applyNumberFormat="1" applyFont="1" applyFill="1" applyBorder="1" applyAlignment="1" applyProtection="1">
      <alignment horizontal="left" vertical="center" wrapText="1"/>
    </xf>
    <xf numFmtId="0" fontId="38" fillId="35" borderId="18" xfId="42" applyNumberFormat="1" applyFont="1" applyFill="1" applyBorder="1" applyAlignment="1" applyProtection="1">
      <alignment horizontal="left" vertical="center" wrapText="1"/>
    </xf>
    <xf numFmtId="2" fontId="32" fillId="37" borderId="17" xfId="42" applyNumberFormat="1" applyFont="1" applyFill="1" applyBorder="1" applyAlignment="1" applyProtection="1">
      <alignment horizontal="right" vertical="center" wrapText="1"/>
    </xf>
    <xf numFmtId="2" fontId="52" fillId="35" borderId="17" xfId="42" applyNumberFormat="1" applyFont="1" applyFill="1" applyBorder="1" applyAlignment="1" applyProtection="1">
      <alignment horizontal="right" vertical="center" wrapText="1"/>
    </xf>
    <xf numFmtId="2" fontId="37" fillId="35" borderId="17" xfId="42" applyNumberFormat="1" applyFont="1" applyFill="1" applyBorder="1" applyAlignment="1" applyProtection="1">
      <alignment horizontal="right" vertical="center" wrapText="1"/>
    </xf>
    <xf numFmtId="0" fontId="37" fillId="35" borderId="19" xfId="42" applyNumberFormat="1" applyFont="1" applyFill="1" applyBorder="1" applyAlignment="1" applyProtection="1">
      <alignment horizontal="left" vertical="center"/>
    </xf>
    <xf numFmtId="0" fontId="37" fillId="35" borderId="20" xfId="42" applyNumberFormat="1" applyFont="1" applyFill="1" applyBorder="1" applyAlignment="1" applyProtection="1">
      <alignment horizontal="left" vertical="center"/>
    </xf>
    <xf numFmtId="0" fontId="37" fillId="35" borderId="18" xfId="42" applyNumberFormat="1" applyFont="1" applyFill="1" applyBorder="1" applyAlignment="1" applyProtection="1">
      <alignment horizontal="left" vertical="center"/>
    </xf>
    <xf numFmtId="0" fontId="53" fillId="35" borderId="19" xfId="42" applyNumberFormat="1" applyFont="1" applyFill="1" applyBorder="1" applyAlignment="1" applyProtection="1">
      <alignment horizontal="left" vertical="center" wrapText="1"/>
    </xf>
    <xf numFmtId="0" fontId="53" fillId="35" borderId="18" xfId="42" applyNumberFormat="1" applyFont="1" applyFill="1" applyBorder="1" applyAlignment="1" applyProtection="1">
      <alignment horizontal="left" vertical="center" wrapText="1"/>
    </xf>
    <xf numFmtId="4" fontId="53" fillId="35" borderId="17" xfId="42" applyNumberFormat="1" applyFont="1" applyFill="1" applyBorder="1" applyAlignment="1" applyProtection="1">
      <alignment horizontal="right" vertical="center" wrapText="1"/>
    </xf>
    <xf numFmtId="2" fontId="54" fillId="37" borderId="17" xfId="42" applyNumberFormat="1" applyFont="1" applyFill="1" applyBorder="1" applyAlignment="1" applyProtection="1">
      <alignment horizontal="right" vertical="center" wrapText="1"/>
    </xf>
    <xf numFmtId="2" fontId="54" fillId="35" borderId="17" xfId="42" applyNumberFormat="1" applyFont="1" applyFill="1" applyBorder="1" applyAlignment="1" applyProtection="1">
      <alignment horizontal="right" vertical="center" wrapText="1"/>
    </xf>
    <xf numFmtId="2" fontId="55" fillId="35" borderId="17" xfId="42" applyNumberFormat="1" applyFont="1" applyFill="1" applyBorder="1" applyAlignment="1" applyProtection="1">
      <alignment horizontal="right" vertical="center" wrapText="1"/>
    </xf>
    <xf numFmtId="0" fontId="32" fillId="35" borderId="19" xfId="42" applyNumberFormat="1" applyFont="1" applyFill="1" applyBorder="1" applyAlignment="1" applyProtection="1">
      <alignment horizontal="left" vertical="center"/>
    </xf>
    <xf numFmtId="4" fontId="56" fillId="35" borderId="17" xfId="42" applyNumberFormat="1" applyFont="1" applyFill="1" applyBorder="1" applyAlignment="1" applyProtection="1">
      <alignment horizontal="right" vertical="center" wrapText="1"/>
    </xf>
    <xf numFmtId="4" fontId="16" fillId="37" borderId="17" xfId="7" applyNumberFormat="1" applyFont="1" applyFill="1" applyBorder="1" applyAlignment="1" applyProtection="1">
      <alignment horizontal="right" vertical="center" wrapText="1"/>
    </xf>
    <xf numFmtId="2" fontId="53" fillId="35" borderId="17" xfId="42" applyNumberFormat="1" applyFont="1" applyFill="1" applyBorder="1" applyAlignment="1" applyProtection="1">
      <alignment horizontal="right" vertical="center" wrapText="1"/>
    </xf>
    <xf numFmtId="0" fontId="26" fillId="35" borderId="0" xfId="0" applyFont="1" applyFill="1" applyAlignment="1">
      <alignment horizontal="left" wrapText="1"/>
    </xf>
    <xf numFmtId="2" fontId="38" fillId="39" borderId="17" xfId="42" applyNumberFormat="1" applyFont="1" applyFill="1" applyBorder="1" applyAlignment="1" applyProtection="1">
      <alignment horizontal="right" vertical="center" wrapText="1"/>
    </xf>
    <xf numFmtId="2" fontId="41" fillId="39" borderId="17" xfId="7" applyNumberFormat="1" applyFont="1" applyFill="1" applyBorder="1" applyAlignment="1" applyProtection="1">
      <alignment horizontal="right" vertical="center" wrapText="1"/>
    </xf>
    <xf numFmtId="0" fontId="47" fillId="0" borderId="0" xfId="0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 horizontal="left" wrapText="1"/>
    </xf>
    <xf numFmtId="4" fontId="47" fillId="0" borderId="0" xfId="0" applyNumberFormat="1" applyFont="1" applyAlignment="1">
      <alignment horizontal="left" wrapText="1"/>
    </xf>
    <xf numFmtId="0" fontId="60" fillId="33" borderId="35" xfId="0" applyFont="1" applyFill="1" applyBorder="1" applyAlignment="1">
      <alignment horizontal="left" wrapText="1"/>
    </xf>
    <xf numFmtId="4" fontId="60" fillId="33" borderId="35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horizontal="left" wrapText="1"/>
    </xf>
    <xf numFmtId="4" fontId="60" fillId="33" borderId="10" xfId="0" applyNumberFormat="1" applyFont="1" applyFill="1" applyBorder="1" applyAlignment="1">
      <alignment wrapText="1"/>
    </xf>
    <xf numFmtId="0" fontId="61" fillId="33" borderId="10" xfId="0" applyFont="1" applyFill="1" applyBorder="1" applyAlignment="1">
      <alignment horizontal="left" wrapText="1"/>
    </xf>
    <xf numFmtId="4" fontId="61" fillId="33" borderId="10" xfId="0" applyNumberFormat="1" applyFont="1" applyFill="1" applyBorder="1" applyAlignment="1">
      <alignment wrapText="1"/>
    </xf>
    <xf numFmtId="0" fontId="26" fillId="0" borderId="3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63" fillId="0" borderId="0" xfId="0" applyFont="1"/>
    <xf numFmtId="4" fontId="62" fillId="33" borderId="10" xfId="0" applyNumberFormat="1" applyFont="1" applyFill="1" applyBorder="1" applyAlignment="1">
      <alignment horizontal="right" wrapText="1"/>
    </xf>
    <xf numFmtId="0" fontId="58" fillId="0" borderId="0" xfId="0" applyFont="1"/>
    <xf numFmtId="0" fontId="65" fillId="0" borderId="0" xfId="0" applyFont="1"/>
    <xf numFmtId="0" fontId="59" fillId="0" borderId="0" xfId="0" applyFont="1"/>
    <xf numFmtId="0" fontId="57" fillId="0" borderId="0" xfId="0" applyFont="1"/>
    <xf numFmtId="0" fontId="36" fillId="0" borderId="0" xfId="0" applyFont="1"/>
    <xf numFmtId="4" fontId="64" fillId="0" borderId="0" xfId="0" applyNumberFormat="1" applyFont="1"/>
    <xf numFmtId="0" fontId="64" fillId="0" borderId="0" xfId="0" applyFont="1"/>
    <xf numFmtId="0" fontId="66" fillId="33" borderId="10" xfId="0" applyFont="1" applyFill="1" applyBorder="1" applyAlignment="1">
      <alignment horizontal="left" wrapText="1"/>
    </xf>
    <xf numFmtId="0" fontId="0" fillId="0" borderId="0" xfId="0" applyFont="1"/>
    <xf numFmtId="4" fontId="38" fillId="37" borderId="17" xfId="42" applyNumberFormat="1" applyFont="1" applyFill="1" applyBorder="1" applyAlignment="1" applyProtection="1">
      <alignment horizontal="right" vertical="center" wrapText="1"/>
    </xf>
    <xf numFmtId="4" fontId="32" fillId="35" borderId="17" xfId="42" applyNumberFormat="1" applyFont="1" applyFill="1" applyBorder="1" applyAlignment="1" applyProtection="1">
      <alignment horizontal="right" vertical="center" wrapText="1"/>
    </xf>
    <xf numFmtId="0" fontId="52" fillId="35" borderId="19" xfId="42" applyNumberFormat="1" applyFont="1" applyFill="1" applyBorder="1" applyAlignment="1" applyProtection="1">
      <alignment horizontal="left" vertical="center" wrapText="1"/>
    </xf>
    <xf numFmtId="0" fontId="52" fillId="35" borderId="18" xfId="42" applyNumberFormat="1" applyFont="1" applyFill="1" applyBorder="1" applyAlignment="1" applyProtection="1">
      <alignment horizontal="left" vertical="center" wrapText="1"/>
    </xf>
    <xf numFmtId="0" fontId="37" fillId="35" borderId="19" xfId="42" applyNumberFormat="1" applyFont="1" applyFill="1" applyBorder="1" applyAlignment="1" applyProtection="1">
      <alignment horizontal="left" vertical="center" wrapText="1"/>
    </xf>
    <xf numFmtId="0" fontId="37" fillId="35" borderId="20" xfId="42" applyNumberFormat="1" applyFont="1" applyFill="1" applyBorder="1" applyAlignment="1" applyProtection="1">
      <alignment horizontal="left" vertical="center" wrapText="1"/>
    </xf>
    <xf numFmtId="0" fontId="37" fillId="35" borderId="18" xfId="42" applyNumberFormat="1" applyFont="1" applyFill="1" applyBorder="1" applyAlignment="1" applyProtection="1">
      <alignment horizontal="left" vertical="center" wrapText="1"/>
    </xf>
    <xf numFmtId="4" fontId="52" fillId="35" borderId="19" xfId="42" applyNumberFormat="1" applyFont="1" applyFill="1" applyBorder="1" applyAlignment="1" applyProtection="1">
      <alignment horizontal="right" vertical="center" wrapText="1"/>
    </xf>
    <xf numFmtId="4" fontId="52" fillId="35" borderId="18" xfId="42" applyNumberFormat="1" applyFont="1" applyFill="1" applyBorder="1" applyAlignment="1" applyProtection="1">
      <alignment horizontal="right" vertical="center" wrapText="1"/>
    </xf>
    <xf numFmtId="0" fontId="38" fillId="35" borderId="19" xfId="42" applyNumberFormat="1" applyFont="1" applyFill="1" applyBorder="1" applyAlignment="1" applyProtection="1">
      <alignment horizontal="left" vertical="center" wrapText="1"/>
    </xf>
    <xf numFmtId="0" fontId="38" fillId="35" borderId="18" xfId="42" applyNumberFormat="1" applyFont="1" applyFill="1" applyBorder="1" applyAlignment="1" applyProtection="1">
      <alignment horizontal="left" vertical="center" wrapText="1"/>
    </xf>
    <xf numFmtId="0" fontId="49" fillId="35" borderId="19" xfId="42" applyNumberFormat="1" applyFont="1" applyFill="1" applyBorder="1" applyAlignment="1" applyProtection="1">
      <alignment horizontal="left" vertical="center" wrapText="1"/>
    </xf>
    <xf numFmtId="0" fontId="49" fillId="35" borderId="20" xfId="42" applyNumberFormat="1" applyFont="1" applyFill="1" applyBorder="1" applyAlignment="1" applyProtection="1">
      <alignment horizontal="left" vertical="center" wrapText="1"/>
    </xf>
    <xf numFmtId="0" fontId="49" fillId="35" borderId="18" xfId="42" applyNumberFormat="1" applyFont="1" applyFill="1" applyBorder="1" applyAlignment="1" applyProtection="1">
      <alignment horizontal="left" vertical="center" wrapText="1"/>
    </xf>
    <xf numFmtId="4" fontId="49" fillId="35" borderId="19" xfId="42" applyNumberFormat="1" applyFont="1" applyFill="1" applyBorder="1" applyAlignment="1" applyProtection="1">
      <alignment horizontal="right" vertical="center" wrapText="1"/>
    </xf>
    <xf numFmtId="4" fontId="49" fillId="35" borderId="18" xfId="42" applyNumberFormat="1" applyFont="1" applyFill="1" applyBorder="1" applyAlignment="1" applyProtection="1">
      <alignment horizontal="right" vertical="center" wrapText="1"/>
    </xf>
    <xf numFmtId="4" fontId="16" fillId="36" borderId="17" xfId="7" applyNumberFormat="1" applyFont="1" applyFill="1" applyBorder="1" applyAlignment="1" applyProtection="1">
      <alignment horizontal="right" vertical="center" wrapText="1"/>
    </xf>
    <xf numFmtId="4" fontId="52" fillId="35" borderId="17" xfId="42" applyNumberFormat="1" applyFont="1" applyFill="1" applyBorder="1" applyAlignment="1" applyProtection="1">
      <alignment horizontal="right" vertical="center" wrapText="1"/>
    </xf>
    <xf numFmtId="0" fontId="32" fillId="35" borderId="19" xfId="42" applyNumberFormat="1" applyFont="1" applyFill="1" applyBorder="1" applyAlignment="1" applyProtection="1">
      <alignment horizontal="left" vertical="center" wrapText="1"/>
    </xf>
    <xf numFmtId="0" fontId="32" fillId="35" borderId="18" xfId="42" applyNumberFormat="1" applyFont="1" applyFill="1" applyBorder="1" applyAlignment="1" applyProtection="1">
      <alignment horizontal="left" vertical="center" wrapText="1"/>
    </xf>
    <xf numFmtId="0" fontId="32" fillId="35" borderId="20" xfId="42" applyNumberFormat="1" applyFont="1" applyFill="1" applyBorder="1" applyAlignment="1" applyProtection="1">
      <alignment horizontal="left" vertical="center" wrapText="1"/>
    </xf>
    <xf numFmtId="4" fontId="32" fillId="37" borderId="17" xfId="42" applyNumberFormat="1" applyFont="1" applyFill="1" applyBorder="1" applyAlignment="1" applyProtection="1">
      <alignment horizontal="right" vertical="center" wrapText="1"/>
    </xf>
    <xf numFmtId="0" fontId="52" fillId="35" borderId="19" xfId="42" applyNumberFormat="1" applyFont="1" applyFill="1" applyBorder="1" applyAlignment="1" applyProtection="1">
      <alignment horizontal="left" vertical="center"/>
    </xf>
    <xf numFmtId="0" fontId="52" fillId="35" borderId="20" xfId="42" applyNumberFormat="1" applyFont="1" applyFill="1" applyBorder="1" applyAlignment="1" applyProtection="1">
      <alignment horizontal="left" vertical="center"/>
    </xf>
    <xf numFmtId="0" fontId="52" fillId="35" borderId="18" xfId="42" applyNumberFormat="1" applyFont="1" applyFill="1" applyBorder="1" applyAlignment="1" applyProtection="1">
      <alignment horizontal="left" vertical="center"/>
    </xf>
    <xf numFmtId="1" fontId="32" fillId="35" borderId="17" xfId="42" applyNumberFormat="1" applyFont="1" applyFill="1" applyBorder="1" applyAlignment="1" applyProtection="1">
      <alignment horizontal="center" vertical="center" wrapText="1"/>
    </xf>
    <xf numFmtId="4" fontId="41" fillId="38" borderId="17" xfId="7" applyNumberFormat="1" applyFont="1" applyFill="1" applyBorder="1" applyAlignment="1" applyProtection="1">
      <alignment horizontal="right" vertical="center" wrapText="1"/>
    </xf>
    <xf numFmtId="4" fontId="45" fillId="37" borderId="17" xfId="42" applyNumberFormat="1" applyFont="1" applyFill="1" applyBorder="1" applyAlignment="1" applyProtection="1">
      <alignment horizontal="right" vertical="center" wrapText="1"/>
    </xf>
    <xf numFmtId="4" fontId="46" fillId="35" borderId="17" xfId="42" applyNumberFormat="1" applyFont="1" applyFill="1" applyBorder="1" applyAlignment="1" applyProtection="1">
      <alignment horizontal="right" vertical="center" wrapText="1"/>
    </xf>
    <xf numFmtId="4" fontId="44" fillId="36" borderId="17" xfId="7" applyNumberFormat="1" applyFont="1" applyFill="1" applyBorder="1" applyAlignment="1" applyProtection="1">
      <alignment horizontal="right" vertical="center" wrapText="1"/>
    </xf>
    <xf numFmtId="4" fontId="48" fillId="35" borderId="17" xfId="42" applyNumberFormat="1" applyFont="1" applyFill="1" applyBorder="1" applyAlignment="1" applyProtection="1">
      <alignment horizontal="right" vertical="center" wrapText="1"/>
    </xf>
    <xf numFmtId="4" fontId="37" fillId="35" borderId="17" xfId="42" applyNumberFormat="1" applyFont="1" applyFill="1" applyBorder="1" applyAlignment="1" applyProtection="1">
      <alignment horizontal="right" vertical="center" wrapText="1"/>
    </xf>
    <xf numFmtId="0" fontId="53" fillId="35" borderId="19" xfId="42" applyNumberFormat="1" applyFont="1" applyFill="1" applyBorder="1" applyAlignment="1" applyProtection="1">
      <alignment horizontal="left" vertical="center" wrapText="1"/>
    </xf>
    <xf numFmtId="0" fontId="53" fillId="35" borderId="18" xfId="42" applyNumberFormat="1" applyFont="1" applyFill="1" applyBorder="1" applyAlignment="1" applyProtection="1">
      <alignment horizontal="left" vertical="center" wrapText="1"/>
    </xf>
    <xf numFmtId="4" fontId="55" fillId="35" borderId="19" xfId="42" applyNumberFormat="1" applyFont="1" applyFill="1" applyBorder="1" applyAlignment="1" applyProtection="1">
      <alignment horizontal="right" vertical="center" wrapText="1"/>
    </xf>
    <xf numFmtId="4" fontId="55" fillId="35" borderId="18" xfId="42" applyNumberFormat="1" applyFont="1" applyFill="1" applyBorder="1" applyAlignment="1" applyProtection="1">
      <alignment horizontal="right" vertical="center" wrapText="1"/>
    </xf>
    <xf numFmtId="0" fontId="56" fillId="35" borderId="19" xfId="42" applyNumberFormat="1" applyFont="1" applyFill="1" applyBorder="1" applyAlignment="1" applyProtection="1">
      <alignment horizontal="left" vertical="center" wrapText="1"/>
    </xf>
    <xf numFmtId="0" fontId="56" fillId="35" borderId="18" xfId="42" applyNumberFormat="1" applyFont="1" applyFill="1" applyBorder="1" applyAlignment="1" applyProtection="1">
      <alignment horizontal="left" vertical="center" wrapText="1"/>
    </xf>
    <xf numFmtId="4" fontId="38" fillId="35" borderId="17" xfId="42" applyNumberFormat="1" applyFont="1" applyFill="1" applyBorder="1" applyAlignment="1" applyProtection="1">
      <alignment horizontal="right" vertical="center" wrapText="1"/>
    </xf>
    <xf numFmtId="4" fontId="41" fillId="39" borderId="17" xfId="7" applyNumberFormat="1" applyFont="1" applyFill="1" applyBorder="1" applyAlignment="1" applyProtection="1">
      <alignment horizontal="right" vertical="center" wrapText="1"/>
    </xf>
    <xf numFmtId="4" fontId="38" fillId="39" borderId="17" xfId="42" applyNumberFormat="1" applyFont="1" applyFill="1" applyBorder="1" applyAlignment="1" applyProtection="1">
      <alignment horizontal="right" vertical="center" wrapText="1"/>
    </xf>
    <xf numFmtId="4" fontId="50" fillId="38" borderId="17" xfId="7" applyNumberFormat="1" applyFont="1" applyFill="1" applyBorder="1" applyAlignment="1" applyProtection="1">
      <alignment horizontal="right" vertical="center" wrapText="1"/>
    </xf>
    <xf numFmtId="4" fontId="54" fillId="37" borderId="17" xfId="42" applyNumberFormat="1" applyFont="1" applyFill="1" applyBorder="1" applyAlignment="1" applyProtection="1">
      <alignment horizontal="right" vertical="center" wrapText="1"/>
    </xf>
    <xf numFmtId="0" fontId="32" fillId="37" borderId="19" xfId="42" applyNumberFormat="1" applyFont="1" applyFill="1" applyBorder="1" applyAlignment="1" applyProtection="1">
      <alignment horizontal="left" vertical="center" wrapText="1"/>
    </xf>
    <xf numFmtId="0" fontId="32" fillId="37" borderId="18" xfId="42" applyNumberFormat="1" applyFont="1" applyFill="1" applyBorder="1" applyAlignment="1" applyProtection="1">
      <alignment horizontal="left" vertical="center" wrapText="1"/>
    </xf>
    <xf numFmtId="4" fontId="55" fillId="35" borderId="17" xfId="42" applyNumberFormat="1" applyFont="1" applyFill="1" applyBorder="1" applyAlignment="1" applyProtection="1">
      <alignment horizontal="right" vertical="center" wrapText="1"/>
    </xf>
    <xf numFmtId="4" fontId="54" fillId="35" borderId="17" xfId="42" applyNumberFormat="1" applyFont="1" applyFill="1" applyBorder="1" applyAlignment="1" applyProtection="1">
      <alignment horizontal="right" vertical="center" wrapText="1"/>
    </xf>
    <xf numFmtId="4" fontId="16" fillId="36" borderId="17" xfId="7" applyNumberFormat="1" applyFont="1" applyFill="1" applyBorder="1" applyAlignment="1" applyProtection="1">
      <alignment horizontal="right" vertical="center" wrapText="1"/>
    </xf>
    <xf numFmtId="0" fontId="55" fillId="35" borderId="19" xfId="42" applyNumberFormat="1" applyFont="1" applyFill="1" applyBorder="1" applyAlignment="1" applyProtection="1">
      <alignment horizontal="left" vertical="center" wrapText="1"/>
    </xf>
    <xf numFmtId="0" fontId="55" fillId="35" borderId="18" xfId="42" applyNumberFormat="1" applyFont="1" applyFill="1" applyBorder="1" applyAlignment="1" applyProtection="1">
      <alignment horizontal="left" vertical="center" wrapText="1"/>
    </xf>
    <xf numFmtId="0" fontId="54" fillId="35" borderId="19" xfId="42" applyNumberFormat="1" applyFont="1" applyFill="1" applyBorder="1" applyAlignment="1" applyProtection="1">
      <alignment horizontal="left" vertical="center" wrapText="1"/>
    </xf>
    <xf numFmtId="0" fontId="54" fillId="35" borderId="18" xfId="42" applyNumberFormat="1" applyFont="1" applyFill="1" applyBorder="1" applyAlignment="1" applyProtection="1">
      <alignment horizontal="left" vertical="center" wrapText="1"/>
    </xf>
    <xf numFmtId="0" fontId="54" fillId="35" borderId="19" xfId="42" applyNumberFormat="1" applyFont="1" applyFill="1" applyBorder="1" applyAlignment="1" applyProtection="1">
      <alignment horizontal="left" vertical="center"/>
    </xf>
    <xf numFmtId="0" fontId="54" fillId="35" borderId="20" xfId="42" applyNumberFormat="1" applyFont="1" applyFill="1" applyBorder="1" applyAlignment="1" applyProtection="1">
      <alignment horizontal="left" vertical="center" wrapText="1"/>
    </xf>
    <xf numFmtId="0" fontId="55" fillId="35" borderId="19" xfId="42" applyNumberFormat="1" applyFont="1" applyFill="1" applyBorder="1" applyAlignment="1" applyProtection="1">
      <alignment horizontal="left" vertical="center"/>
    </xf>
    <xf numFmtId="0" fontId="55" fillId="35" borderId="20" xfId="42" applyNumberFormat="1" applyFont="1" applyFill="1" applyBorder="1" applyAlignment="1" applyProtection="1">
      <alignment horizontal="left" vertical="center" wrapText="1"/>
    </xf>
    <xf numFmtId="4" fontId="53" fillId="37" borderId="17" xfId="42" applyNumberFormat="1" applyFont="1" applyFill="1" applyBorder="1" applyAlignment="1" applyProtection="1">
      <alignment horizontal="right" vertical="center" wrapText="1"/>
    </xf>
    <xf numFmtId="4" fontId="16" fillId="35" borderId="17" xfId="7" applyNumberFormat="1" applyFont="1" applyFill="1" applyBorder="1" applyAlignment="1" applyProtection="1">
      <alignment horizontal="right" vertical="center" wrapText="1"/>
    </xf>
    <xf numFmtId="4" fontId="61" fillId="33" borderId="14" xfId="0" applyNumberFormat="1" applyFont="1" applyFill="1" applyBorder="1" applyAlignment="1">
      <alignment wrapText="1"/>
    </xf>
    <xf numFmtId="4" fontId="26" fillId="0" borderId="36" xfId="0" applyNumberFormat="1" applyFont="1" applyBorder="1" applyAlignment="1">
      <alignment horizontal="center" vertical="center" wrapText="1"/>
    </xf>
    <xf numFmtId="1" fontId="26" fillId="0" borderId="17" xfId="0" applyNumberFormat="1" applyFont="1" applyBorder="1" applyAlignment="1">
      <alignment horizontal="center" vertical="center" wrapText="1"/>
    </xf>
    <xf numFmtId="4" fontId="60" fillId="33" borderId="35" xfId="0" applyNumberFormat="1" applyFont="1" applyFill="1" applyBorder="1" applyAlignment="1">
      <alignment horizontal="right" wrapText="1"/>
    </xf>
    <xf numFmtId="4" fontId="20" fillId="33" borderId="35" xfId="0" applyNumberFormat="1" applyFont="1" applyFill="1" applyBorder="1" applyAlignment="1">
      <alignment horizontal="right" wrapText="1"/>
    </xf>
    <xf numFmtId="4" fontId="60" fillId="33" borderId="40" xfId="0" applyNumberFormat="1" applyFont="1" applyFill="1" applyBorder="1" applyAlignment="1">
      <alignment horizontal="right" wrapText="1"/>
    </xf>
    <xf numFmtId="4" fontId="20" fillId="33" borderId="40" xfId="0" applyNumberFormat="1" applyFont="1" applyFill="1" applyBorder="1" applyAlignment="1">
      <alignment horizontal="right" wrapText="1"/>
    </xf>
    <xf numFmtId="4" fontId="66" fillId="33" borderId="46" xfId="0" applyNumberFormat="1" applyFont="1" applyFill="1" applyBorder="1" applyAlignment="1">
      <alignment horizontal="right" wrapText="1"/>
    </xf>
    <xf numFmtId="4" fontId="18" fillId="33" borderId="44" xfId="0" applyNumberFormat="1" applyFont="1" applyFill="1" applyBorder="1" applyAlignment="1">
      <alignment horizontal="right" wrapText="1"/>
    </xf>
    <xf numFmtId="4" fontId="66" fillId="33" borderId="35" xfId="0" applyNumberFormat="1" applyFont="1" applyFill="1" applyBorder="1" applyAlignment="1">
      <alignment horizontal="right" wrapText="1"/>
    </xf>
    <xf numFmtId="4" fontId="18" fillId="33" borderId="45" xfId="0" applyNumberFormat="1" applyFont="1" applyFill="1" applyBorder="1" applyAlignment="1">
      <alignment horizontal="right" wrapText="1"/>
    </xf>
    <xf numFmtId="4" fontId="20" fillId="0" borderId="0" xfId="0" applyNumberFormat="1" applyFont="1" applyAlignment="1">
      <alignment horizontal="left" wrapText="1"/>
    </xf>
    <xf numFmtId="0" fontId="67" fillId="33" borderId="10" xfId="0" applyFont="1" applyFill="1" applyBorder="1" applyAlignment="1">
      <alignment horizontal="left" wrapText="1"/>
    </xf>
    <xf numFmtId="0" fontId="68" fillId="33" borderId="10" xfId="0" applyNumberFormat="1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left" wrapText="1"/>
    </xf>
    <xf numFmtId="0" fontId="66" fillId="33" borderId="10" xfId="0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left" wrapText="1"/>
    </xf>
    <xf numFmtId="0" fontId="69" fillId="0" borderId="0" xfId="0" applyFont="1" applyAlignment="1">
      <alignment wrapText="1"/>
    </xf>
    <xf numFmtId="4" fontId="71" fillId="33" borderId="10" xfId="0" applyNumberFormat="1" applyFont="1" applyFill="1" applyBorder="1" applyAlignment="1">
      <alignment horizontal="center" vertical="center" wrapText="1"/>
    </xf>
    <xf numFmtId="0" fontId="72" fillId="33" borderId="10" xfId="0" applyNumberFormat="1" applyFont="1" applyFill="1" applyBorder="1" applyAlignment="1">
      <alignment horizontal="center" wrapText="1"/>
    </xf>
    <xf numFmtId="4" fontId="70" fillId="33" borderId="10" xfId="0" applyNumberFormat="1" applyFont="1" applyFill="1" applyBorder="1" applyAlignment="1">
      <alignment horizontal="right" wrapText="1"/>
    </xf>
    <xf numFmtId="4" fontId="73" fillId="33" borderId="10" xfId="0" applyNumberFormat="1" applyFont="1" applyFill="1" applyBorder="1" applyAlignment="1">
      <alignment horizontal="right" wrapText="1"/>
    </xf>
    <xf numFmtId="4" fontId="74" fillId="33" borderId="10" xfId="0" applyNumberFormat="1" applyFont="1" applyFill="1" applyBorder="1" applyAlignment="1">
      <alignment horizontal="right" wrapText="1"/>
    </xf>
    <xf numFmtId="4" fontId="71" fillId="33" borderId="10" xfId="0" applyNumberFormat="1" applyFont="1" applyFill="1" applyBorder="1" applyAlignment="1">
      <alignment horizontal="right" wrapText="1"/>
    </xf>
    <xf numFmtId="4" fontId="70" fillId="34" borderId="10" xfId="0" applyNumberFormat="1" applyFont="1" applyFill="1" applyBorder="1" applyAlignment="1">
      <alignment horizontal="right" wrapText="1"/>
    </xf>
    <xf numFmtId="0" fontId="70" fillId="33" borderId="10" xfId="0" applyFont="1" applyFill="1" applyBorder="1" applyAlignment="1">
      <alignment horizontal="center" vertical="center" wrapText="1"/>
    </xf>
    <xf numFmtId="0" fontId="74" fillId="33" borderId="10" xfId="0" applyNumberFormat="1" applyFont="1" applyFill="1" applyBorder="1" applyAlignment="1">
      <alignment horizontal="center" wrapText="1"/>
    </xf>
    <xf numFmtId="4" fontId="75" fillId="33" borderId="10" xfId="0" applyNumberFormat="1" applyFont="1" applyFill="1" applyBorder="1" applyAlignment="1">
      <alignment horizontal="right" wrapText="1"/>
    </xf>
    <xf numFmtId="4" fontId="73" fillId="34" borderId="10" xfId="0" applyNumberFormat="1" applyFont="1" applyFill="1" applyBorder="1" applyAlignment="1">
      <alignment horizontal="right" wrapText="1"/>
    </xf>
    <xf numFmtId="0" fontId="74" fillId="0" borderId="0" xfId="0" applyFont="1"/>
    <xf numFmtId="4" fontId="70" fillId="33" borderId="10" xfId="0" applyNumberFormat="1" applyFont="1" applyFill="1" applyBorder="1" applyAlignment="1">
      <alignment horizontal="center" vertical="center" wrapText="1"/>
    </xf>
    <xf numFmtId="0" fontId="69" fillId="0" borderId="0" xfId="0" applyFont="1"/>
    <xf numFmtId="4" fontId="70" fillId="33" borderId="10" xfId="0" applyNumberFormat="1" applyFont="1" applyFill="1" applyBorder="1" applyAlignment="1">
      <alignment wrapText="1"/>
    </xf>
    <xf numFmtId="4" fontId="76" fillId="33" borderId="10" xfId="0" applyNumberFormat="1" applyFont="1" applyFill="1" applyBorder="1" applyAlignment="1">
      <alignment horizontal="right" wrapText="1" indent="1"/>
    </xf>
    <xf numFmtId="4" fontId="74" fillId="0" borderId="0" xfId="0" applyNumberFormat="1" applyFont="1"/>
    <xf numFmtId="0" fontId="79" fillId="40" borderId="17" xfId="0" applyFont="1" applyFill="1" applyBorder="1" applyAlignment="1">
      <alignment horizontal="center" vertical="center" wrapText="1"/>
    </xf>
    <xf numFmtId="0" fontId="80" fillId="40" borderId="17" xfId="0" applyFont="1" applyFill="1" applyBorder="1" applyAlignment="1">
      <alignment horizontal="center" vertical="center" wrapText="1"/>
    </xf>
    <xf numFmtId="0" fontId="80" fillId="40" borderId="47" xfId="0" applyFont="1" applyFill="1" applyBorder="1" applyAlignment="1">
      <alignment horizontal="center" vertical="center" wrapText="1"/>
    </xf>
    <xf numFmtId="0" fontId="81" fillId="35" borderId="17" xfId="0" applyFont="1" applyFill="1" applyBorder="1" applyAlignment="1">
      <alignment horizontal="left" vertical="center" wrapText="1"/>
    </xf>
    <xf numFmtId="4" fontId="82" fillId="33" borderId="17" xfId="0" applyNumberFormat="1" applyFont="1" applyFill="1" applyBorder="1" applyAlignment="1">
      <alignment horizontal="right" vertical="center" wrapText="1"/>
    </xf>
    <xf numFmtId="4" fontId="21" fillId="33" borderId="17" xfId="0" applyNumberFormat="1" applyFont="1" applyFill="1" applyBorder="1" applyAlignment="1">
      <alignment horizontal="right" vertical="center" wrapText="1"/>
    </xf>
    <xf numFmtId="10" fontId="82" fillId="33" borderId="17" xfId="43" applyNumberFormat="1" applyFont="1" applyFill="1" applyBorder="1" applyAlignment="1">
      <alignment horizontal="right" vertical="center" wrapText="1"/>
    </xf>
    <xf numFmtId="0" fontId="82" fillId="33" borderId="17" xfId="0" applyFont="1" applyFill="1" applyBorder="1" applyAlignment="1">
      <alignment vertical="center" wrapText="1"/>
    </xf>
    <xf numFmtId="0" fontId="83" fillId="35" borderId="17" xfId="0" applyFont="1" applyFill="1" applyBorder="1" applyAlignment="1">
      <alignment horizontal="left" vertical="center" wrapText="1"/>
    </xf>
    <xf numFmtId="3" fontId="77" fillId="35" borderId="48" xfId="0" applyNumberFormat="1" applyFont="1" applyFill="1" applyBorder="1" applyAlignment="1">
      <alignment horizontal="right"/>
    </xf>
    <xf numFmtId="4" fontId="0" fillId="0" borderId="48" xfId="0" applyNumberFormat="1" applyBorder="1"/>
    <xf numFmtId="0" fontId="0" fillId="0" borderId="48" xfId="0" applyBorder="1"/>
    <xf numFmtId="3" fontId="77" fillId="35" borderId="17" xfId="0" applyNumberFormat="1" applyFont="1" applyFill="1" applyBorder="1" applyAlignment="1">
      <alignment horizontal="right"/>
    </xf>
    <xf numFmtId="3" fontId="77" fillId="35" borderId="17" xfId="0" applyNumberFormat="1" applyFont="1" applyFill="1" applyBorder="1" applyAlignment="1">
      <alignment horizontal="right" wrapText="1"/>
    </xf>
    <xf numFmtId="0" fontId="0" fillId="0" borderId="17" xfId="0" applyBorder="1"/>
    <xf numFmtId="0" fontId="84" fillId="35" borderId="17" xfId="0" applyFont="1" applyFill="1" applyBorder="1" applyAlignment="1">
      <alignment horizontal="left" vertical="center" wrapText="1" indent="1"/>
    </xf>
    <xf numFmtId="0" fontId="85" fillId="0" borderId="0" xfId="0" applyFont="1" applyAlignment="1">
      <alignment horizontal="left" indent="1"/>
    </xf>
    <xf numFmtId="0" fontId="88" fillId="0" borderId="0" xfId="0" applyFont="1" applyAlignment="1">
      <alignment vertical="center" wrapText="1"/>
    </xf>
    <xf numFmtId="0" fontId="85" fillId="0" borderId="0" xfId="0" applyFont="1"/>
    <xf numFmtId="0" fontId="85" fillId="0" borderId="0" xfId="0" applyFont="1" applyAlignment="1">
      <alignment wrapText="1"/>
    </xf>
    <xf numFmtId="0" fontId="89" fillId="35" borderId="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/>
    </xf>
    <xf numFmtId="0" fontId="91" fillId="35" borderId="0" xfId="0" applyFont="1" applyFill="1" applyBorder="1" applyAlignment="1">
      <alignment horizontal="right" vertical="center"/>
    </xf>
    <xf numFmtId="0" fontId="89" fillId="0" borderId="16" xfId="0" quotePrefix="1" applyFont="1" applyBorder="1" applyAlignment="1">
      <alignment horizontal="center" vertical="center" wrapText="1"/>
    </xf>
    <xf numFmtId="0" fontId="89" fillId="0" borderId="52" xfId="0" quotePrefix="1" applyFont="1" applyBorder="1" applyAlignment="1">
      <alignment horizontal="center" vertical="center" wrapText="1"/>
    </xf>
    <xf numFmtId="0" fontId="89" fillId="0" borderId="48" xfId="0" quotePrefix="1" applyFont="1" applyBorder="1" applyAlignment="1">
      <alignment horizontal="center" vertical="center" wrapText="1"/>
    </xf>
    <xf numFmtId="0" fontId="89" fillId="35" borderId="48" xfId="0" applyFont="1" applyFill="1" applyBorder="1" applyAlignment="1">
      <alignment horizontal="center" vertical="center" wrapText="1"/>
    </xf>
    <xf numFmtId="0" fontId="89" fillId="35" borderId="51" xfId="0" applyFont="1" applyFill="1" applyBorder="1" applyAlignment="1">
      <alignment horizontal="center" vertical="center" wrapText="1"/>
    </xf>
    <xf numFmtId="4" fontId="92" fillId="0" borderId="17" xfId="0" applyNumberFormat="1" applyFont="1" applyFill="1" applyBorder="1" applyAlignment="1">
      <alignment vertical="center"/>
    </xf>
    <xf numFmtId="4" fontId="88" fillId="0" borderId="17" xfId="0" applyNumberFormat="1" applyFont="1" applyFill="1" applyBorder="1" applyAlignment="1">
      <alignment horizontal="right"/>
    </xf>
    <xf numFmtId="9" fontId="88" fillId="0" borderId="17" xfId="43" applyFont="1" applyFill="1" applyBorder="1" applyAlignment="1">
      <alignment horizontal="right"/>
    </xf>
    <xf numFmtId="10" fontId="88" fillId="0" borderId="45" xfId="43" applyNumberFormat="1" applyFont="1" applyFill="1" applyBorder="1" applyAlignment="1">
      <alignment horizontal="right"/>
    </xf>
    <xf numFmtId="4" fontId="93" fillId="0" borderId="17" xfId="0" applyNumberFormat="1" applyFont="1" applyFill="1" applyBorder="1" applyAlignment="1">
      <alignment vertical="center"/>
    </xf>
    <xf numFmtId="4" fontId="89" fillId="0" borderId="17" xfId="0" applyNumberFormat="1" applyFont="1" applyFill="1" applyBorder="1" applyAlignment="1">
      <alignment horizontal="right"/>
    </xf>
    <xf numFmtId="10" fontId="89" fillId="0" borderId="17" xfId="0" applyNumberFormat="1" applyFont="1" applyFill="1" applyBorder="1" applyAlignment="1">
      <alignment horizontal="right"/>
    </xf>
    <xf numFmtId="10" fontId="89" fillId="0" borderId="45" xfId="43" applyNumberFormat="1" applyFont="1" applyFill="1" applyBorder="1" applyAlignment="1">
      <alignment horizontal="right"/>
    </xf>
    <xf numFmtId="0" fontId="60" fillId="0" borderId="0" xfId="0" applyFont="1"/>
    <xf numFmtId="4" fontId="92" fillId="0" borderId="17" xfId="0" applyNumberFormat="1" applyFont="1" applyFill="1" applyBorder="1" applyAlignment="1">
      <alignment vertical="center" wrapText="1"/>
    </xf>
    <xf numFmtId="0" fontId="93" fillId="0" borderId="53" xfId="0" applyFont="1" applyFill="1" applyBorder="1" applyAlignment="1">
      <alignment horizontal="left" vertical="center"/>
    </xf>
    <xf numFmtId="0" fontId="93" fillId="0" borderId="24" xfId="0" applyFont="1" applyFill="1" applyBorder="1" applyAlignment="1">
      <alignment vertical="center"/>
    </xf>
    <xf numFmtId="4" fontId="93" fillId="0" borderId="47" xfId="0" applyNumberFormat="1" applyFont="1" applyFill="1" applyBorder="1" applyAlignment="1">
      <alignment vertical="center"/>
    </xf>
    <xf numFmtId="9" fontId="89" fillId="0" borderId="47" xfId="43" applyFont="1" applyFill="1" applyBorder="1" applyAlignment="1">
      <alignment horizontal="right"/>
    </xf>
    <xf numFmtId="10" fontId="89" fillId="0" borderId="54" xfId="43" applyNumberFormat="1" applyFont="1" applyFill="1" applyBorder="1" applyAlignment="1">
      <alignment horizontal="right"/>
    </xf>
    <xf numFmtId="4" fontId="93" fillId="0" borderId="16" xfId="0" applyNumberFormat="1" applyFont="1" applyFill="1" applyBorder="1" applyAlignment="1">
      <alignment vertical="center" wrapText="1"/>
    </xf>
    <xf numFmtId="3" fontId="89" fillId="0" borderId="16" xfId="0" applyNumberFormat="1" applyFont="1" applyFill="1" applyBorder="1" applyAlignment="1">
      <alignment horizontal="right" wrapText="1"/>
    </xf>
    <xf numFmtId="3" fontId="89" fillId="0" borderId="52" xfId="0" applyNumberFormat="1" applyFont="1" applyFill="1" applyBorder="1" applyAlignment="1">
      <alignment horizontal="right" wrapText="1"/>
    </xf>
    <xf numFmtId="0" fontId="88" fillId="0" borderId="0" xfId="0" applyFont="1"/>
    <xf numFmtId="0" fontId="85" fillId="0" borderId="0" xfId="0" applyFont="1" applyAlignment="1">
      <alignment horizontal="center" vertical="center" wrapText="1"/>
    </xf>
    <xf numFmtId="0" fontId="94" fillId="0" borderId="0" xfId="0" applyFont="1" applyAlignment="1">
      <alignment horizontal="left" indent="1"/>
    </xf>
    <xf numFmtId="0" fontId="94" fillId="0" borderId="0" xfId="0" applyFont="1" applyAlignment="1">
      <alignment horizontal="left" wrapText="1"/>
    </xf>
    <xf numFmtId="4" fontId="89" fillId="0" borderId="47" xfId="0" applyNumberFormat="1" applyFont="1" applyFill="1" applyBorder="1" applyAlignment="1">
      <alignment horizontal="right"/>
    </xf>
    <xf numFmtId="4" fontId="89" fillId="0" borderId="16" xfId="0" applyNumberFormat="1" applyFont="1" applyFill="1" applyBorder="1" applyAlignment="1">
      <alignment horizontal="right" wrapText="1"/>
    </xf>
    <xf numFmtId="0" fontId="89" fillId="0" borderId="16" xfId="0" quotePrefix="1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93" fillId="0" borderId="0" xfId="0" applyFont="1" applyAlignment="1">
      <alignment horizontal="left" vertical="top" wrapText="1"/>
    </xf>
    <xf numFmtId="0" fontId="92" fillId="0" borderId="49" xfId="0" quotePrefix="1" applyFont="1" applyFill="1" applyBorder="1" applyAlignment="1">
      <alignment horizontal="left" vertical="center"/>
    </xf>
    <xf numFmtId="0" fontId="92" fillId="0" borderId="20" xfId="0" applyFont="1" applyFill="1" applyBorder="1" applyAlignment="1">
      <alignment vertical="center"/>
    </xf>
    <xf numFmtId="0" fontId="93" fillId="0" borderId="49" xfId="0" applyFont="1" applyFill="1" applyBorder="1" applyAlignment="1">
      <alignment horizontal="left" vertical="center" wrapText="1"/>
    </xf>
    <xf numFmtId="0" fontId="93" fillId="0" borderId="20" xfId="0" applyFont="1" applyFill="1" applyBorder="1" applyAlignment="1">
      <alignment vertical="center" wrapText="1"/>
    </xf>
    <xf numFmtId="0" fontId="93" fillId="0" borderId="20" xfId="0" applyFont="1" applyFill="1" applyBorder="1" applyAlignment="1">
      <alignment vertical="center"/>
    </xf>
    <xf numFmtId="0" fontId="92" fillId="0" borderId="49" xfId="0" quotePrefix="1" applyFont="1" applyFill="1" applyBorder="1" applyAlignment="1">
      <alignment horizontal="left" vertical="center" wrapText="1"/>
    </xf>
    <xf numFmtId="0" fontId="92" fillId="0" borderId="20" xfId="0" applyFont="1" applyFill="1" applyBorder="1" applyAlignment="1">
      <alignment vertical="center" wrapText="1"/>
    </xf>
    <xf numFmtId="0" fontId="93" fillId="0" borderId="37" xfId="0" quotePrefix="1" applyFont="1" applyFill="1" applyBorder="1" applyAlignment="1">
      <alignment horizontal="left" vertical="center" wrapText="1"/>
    </xf>
    <xf numFmtId="0" fontId="93" fillId="0" borderId="38" xfId="0" applyFont="1" applyFill="1" applyBorder="1" applyAlignment="1">
      <alignment vertical="center" wrapText="1"/>
    </xf>
    <xf numFmtId="0" fontId="97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3" fontId="89" fillId="35" borderId="0" xfId="0" applyNumberFormat="1" applyFont="1" applyFill="1" applyBorder="1" applyAlignment="1">
      <alignment horizontal="center" vertical="center" wrapText="1"/>
    </xf>
    <xf numFmtId="0" fontId="89" fillId="35" borderId="0" xfId="0" applyFont="1" applyFill="1" applyBorder="1" applyAlignment="1">
      <alignment horizontal="center" vertical="center" wrapText="1"/>
    </xf>
    <xf numFmtId="0" fontId="87" fillId="35" borderId="0" xfId="0" applyFont="1" applyFill="1" applyAlignment="1">
      <alignment horizontal="left" vertical="center" wrapText="1"/>
    </xf>
    <xf numFmtId="0" fontId="87" fillId="35" borderId="0" xfId="0" applyFont="1" applyFill="1" applyAlignment="1">
      <alignment horizontal="center" vertical="center" wrapText="1"/>
    </xf>
    <xf numFmtId="0" fontId="89" fillId="35" borderId="0" xfId="0" applyFont="1" applyFill="1" applyAlignment="1">
      <alignment horizontal="center" vertical="center" wrapText="1"/>
    </xf>
    <xf numFmtId="0" fontId="90" fillId="35" borderId="0" xfId="0" applyFont="1" applyFill="1" applyBorder="1" applyAlignment="1">
      <alignment horizontal="left" vertical="center" wrapText="1"/>
    </xf>
    <xf numFmtId="0" fontId="89" fillId="0" borderId="15" xfId="0" quotePrefix="1" applyFont="1" applyBorder="1" applyAlignment="1">
      <alignment horizontal="center" vertical="center" wrapText="1"/>
    </xf>
    <xf numFmtId="0" fontId="89" fillId="0" borderId="16" xfId="0" quotePrefix="1" applyFont="1" applyBorder="1" applyAlignment="1">
      <alignment horizontal="center" vertical="center" wrapText="1"/>
    </xf>
    <xf numFmtId="0" fontId="89" fillId="0" borderId="50" xfId="0" quotePrefix="1" applyFont="1" applyBorder="1" applyAlignment="1">
      <alignment horizontal="center" wrapText="1"/>
    </xf>
    <xf numFmtId="0" fontId="89" fillId="0" borderId="48" xfId="0" quotePrefix="1" applyFont="1" applyBorder="1" applyAlignment="1">
      <alignment horizontal="center" wrapText="1"/>
    </xf>
    <xf numFmtId="0" fontId="89" fillId="0" borderId="22" xfId="0" quotePrefix="1" applyFont="1" applyBorder="1" applyAlignment="1">
      <alignment horizontal="center" wrapText="1"/>
    </xf>
    <xf numFmtId="0" fontId="92" fillId="0" borderId="49" xfId="0" applyFont="1" applyFill="1" applyBorder="1" applyAlignment="1">
      <alignment horizontal="left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78" fillId="35" borderId="0" xfId="0" applyFont="1" applyFill="1" applyAlignment="1">
      <alignment horizontal="center" vertical="center" wrapText="1"/>
    </xf>
    <xf numFmtId="0" fontId="32" fillId="35" borderId="19" xfId="42" applyNumberFormat="1" applyFont="1" applyFill="1" applyBorder="1" applyAlignment="1" applyProtection="1">
      <alignment horizontal="left" vertical="center" wrapText="1"/>
    </xf>
    <xf numFmtId="0" fontId="32" fillId="35" borderId="20" xfId="42" applyNumberFormat="1" applyFont="1" applyFill="1" applyBorder="1" applyAlignment="1" applyProtection="1">
      <alignment horizontal="left" vertical="center" wrapText="1"/>
    </xf>
    <xf numFmtId="0" fontId="32" fillId="35" borderId="18" xfId="42" applyNumberFormat="1" applyFont="1" applyFill="1" applyBorder="1" applyAlignment="1" applyProtection="1">
      <alignment horizontal="left" vertical="center" wrapText="1"/>
    </xf>
    <xf numFmtId="4" fontId="32" fillId="35" borderId="19" xfId="42" applyNumberFormat="1" applyFont="1" applyFill="1" applyBorder="1" applyAlignment="1" applyProtection="1">
      <alignment horizontal="right" vertical="center" wrapText="1"/>
    </xf>
    <xf numFmtId="4" fontId="32" fillId="35" borderId="18" xfId="42" applyNumberFormat="1" applyFont="1" applyFill="1" applyBorder="1" applyAlignment="1" applyProtection="1">
      <alignment horizontal="right" vertical="center" wrapText="1"/>
    </xf>
    <xf numFmtId="0" fontId="16" fillId="37" borderId="17" xfId="8" applyNumberFormat="1" applyFont="1" applyFill="1" applyBorder="1" applyAlignment="1" applyProtection="1">
      <alignment horizontal="left" vertical="center" wrapText="1"/>
    </xf>
    <xf numFmtId="0" fontId="38" fillId="37" borderId="19" xfId="42" applyNumberFormat="1" applyFont="1" applyFill="1" applyBorder="1" applyAlignment="1" applyProtection="1">
      <alignment horizontal="left" vertical="center" wrapText="1"/>
    </xf>
    <xf numFmtId="0" fontId="38" fillId="37" borderId="20" xfId="42" applyNumberFormat="1" applyFont="1" applyFill="1" applyBorder="1" applyAlignment="1" applyProtection="1">
      <alignment horizontal="left" vertical="center" wrapText="1"/>
    </xf>
    <xf numFmtId="0" fontId="38" fillId="37" borderId="18" xfId="42" applyNumberFormat="1" applyFont="1" applyFill="1" applyBorder="1" applyAlignment="1" applyProtection="1">
      <alignment horizontal="left" vertical="center" wrapText="1"/>
    </xf>
    <xf numFmtId="4" fontId="38" fillId="37" borderId="17" xfId="42" applyNumberFormat="1" applyFont="1" applyFill="1" applyBorder="1" applyAlignment="1" applyProtection="1">
      <alignment horizontal="right" vertical="center" wrapText="1"/>
    </xf>
    <xf numFmtId="4" fontId="52" fillId="35" borderId="19" xfId="42" applyNumberFormat="1" applyFont="1" applyFill="1" applyBorder="1" applyAlignment="1" applyProtection="1">
      <alignment horizontal="right" vertical="center" wrapText="1"/>
    </xf>
    <xf numFmtId="4" fontId="52" fillId="35" borderId="18" xfId="42" applyNumberFormat="1" applyFont="1" applyFill="1" applyBorder="1" applyAlignment="1" applyProtection="1">
      <alignment horizontal="right" vertical="center" wrapText="1"/>
    </xf>
    <xf numFmtId="0" fontId="37" fillId="35" borderId="19" xfId="42" applyNumberFormat="1" applyFont="1" applyFill="1" applyBorder="1" applyAlignment="1" applyProtection="1">
      <alignment horizontal="left" vertical="center" wrapText="1"/>
    </xf>
    <xf numFmtId="0" fontId="37" fillId="35" borderId="20" xfId="42" applyNumberFormat="1" applyFont="1" applyFill="1" applyBorder="1" applyAlignment="1" applyProtection="1">
      <alignment horizontal="left" vertical="center" wrapText="1"/>
    </xf>
    <xf numFmtId="0" fontId="37" fillId="35" borderId="18" xfId="42" applyNumberFormat="1" applyFont="1" applyFill="1" applyBorder="1" applyAlignment="1" applyProtection="1">
      <alignment horizontal="left" vertical="center" wrapText="1"/>
    </xf>
    <xf numFmtId="0" fontId="52" fillId="35" borderId="19" xfId="42" applyNumberFormat="1" applyFont="1" applyFill="1" applyBorder="1" applyAlignment="1" applyProtection="1">
      <alignment horizontal="left" vertical="center" wrapText="1"/>
    </xf>
    <xf numFmtId="0" fontId="52" fillId="35" borderId="18" xfId="42" applyNumberFormat="1" applyFont="1" applyFill="1" applyBorder="1" applyAlignment="1" applyProtection="1">
      <alignment horizontal="left" vertical="center" wrapText="1"/>
    </xf>
    <xf numFmtId="0" fontId="52" fillId="35" borderId="20" xfId="42" applyNumberFormat="1" applyFont="1" applyFill="1" applyBorder="1" applyAlignment="1" applyProtection="1">
      <alignment horizontal="left" vertical="center" wrapText="1"/>
    </xf>
    <xf numFmtId="0" fontId="16" fillId="36" borderId="17" xfId="7" applyNumberFormat="1" applyFont="1" applyFill="1" applyBorder="1" applyAlignment="1" applyProtection="1">
      <alignment horizontal="left" vertical="center" wrapText="1"/>
    </xf>
    <xf numFmtId="4" fontId="52" fillId="35" borderId="17" xfId="42" applyNumberFormat="1" applyFont="1" applyFill="1" applyBorder="1" applyAlignment="1" applyProtection="1">
      <alignment horizontal="right" vertical="center" wrapText="1"/>
    </xf>
    <xf numFmtId="4" fontId="54" fillId="37" borderId="17" xfId="42" applyNumberFormat="1" applyFont="1" applyFill="1" applyBorder="1" applyAlignment="1" applyProtection="1">
      <alignment horizontal="right" vertical="center" wrapText="1"/>
    </xf>
    <xf numFmtId="4" fontId="54" fillId="35" borderId="19" xfId="42" applyNumberFormat="1" applyFont="1" applyFill="1" applyBorder="1" applyAlignment="1" applyProtection="1">
      <alignment horizontal="right" vertical="center" wrapText="1"/>
    </xf>
    <xf numFmtId="4" fontId="54" fillId="35" borderId="18" xfId="42" applyNumberFormat="1" applyFont="1" applyFill="1" applyBorder="1" applyAlignment="1" applyProtection="1">
      <alignment horizontal="right" vertical="center" wrapText="1"/>
    </xf>
    <xf numFmtId="4" fontId="55" fillId="35" borderId="19" xfId="42" applyNumberFormat="1" applyFont="1" applyFill="1" applyBorder="1" applyAlignment="1" applyProtection="1">
      <alignment horizontal="right" vertical="center" wrapText="1"/>
    </xf>
    <xf numFmtId="4" fontId="55" fillId="35" borderId="18" xfId="42" applyNumberFormat="1" applyFont="1" applyFill="1" applyBorder="1" applyAlignment="1" applyProtection="1">
      <alignment horizontal="right" vertical="center" wrapText="1"/>
    </xf>
    <xf numFmtId="0" fontId="32" fillId="37" borderId="19" xfId="42" applyNumberFormat="1" applyFont="1" applyFill="1" applyBorder="1" applyAlignment="1" applyProtection="1">
      <alignment horizontal="left" vertical="center" wrapText="1"/>
    </xf>
    <xf numFmtId="0" fontId="32" fillId="37" borderId="20" xfId="42" applyNumberFormat="1" applyFont="1" applyFill="1" applyBorder="1" applyAlignment="1" applyProtection="1">
      <alignment horizontal="left" vertical="center" wrapText="1"/>
    </xf>
    <xf numFmtId="0" fontId="32" fillId="37" borderId="18" xfId="42" applyNumberFormat="1" applyFont="1" applyFill="1" applyBorder="1" applyAlignment="1" applyProtection="1">
      <alignment horizontal="left" vertical="center" wrapText="1"/>
    </xf>
    <xf numFmtId="4" fontId="32" fillId="37" borderId="19" xfId="42" applyNumberFormat="1" applyFont="1" applyFill="1" applyBorder="1" applyAlignment="1" applyProtection="1">
      <alignment horizontal="right" vertical="center" wrapText="1"/>
    </xf>
    <xf numFmtId="4" fontId="32" fillId="37" borderId="18" xfId="42" applyNumberFormat="1" applyFont="1" applyFill="1" applyBorder="1" applyAlignment="1" applyProtection="1">
      <alignment horizontal="right" vertical="center" wrapText="1"/>
    </xf>
    <xf numFmtId="0" fontId="51" fillId="35" borderId="19" xfId="42" applyNumberFormat="1" applyFont="1" applyFill="1" applyBorder="1" applyAlignment="1" applyProtection="1">
      <alignment horizontal="left" vertical="center" wrapText="1"/>
    </xf>
    <xf numFmtId="0" fontId="51" fillId="35" borderId="20" xfId="42" applyNumberFormat="1" applyFont="1" applyFill="1" applyBorder="1" applyAlignment="1" applyProtection="1">
      <alignment horizontal="left" vertical="center" wrapText="1"/>
    </xf>
    <xf numFmtId="0" fontId="51" fillId="35" borderId="18" xfId="42" applyNumberFormat="1" applyFont="1" applyFill="1" applyBorder="1" applyAlignment="1" applyProtection="1">
      <alignment horizontal="left" vertical="center" wrapText="1"/>
    </xf>
    <xf numFmtId="4" fontId="51" fillId="35" borderId="19" xfId="42" applyNumberFormat="1" applyFont="1" applyFill="1" applyBorder="1" applyAlignment="1" applyProtection="1">
      <alignment horizontal="right" vertical="center" wrapText="1"/>
    </xf>
    <xf numFmtId="4" fontId="51" fillId="35" borderId="18" xfId="42" applyNumberFormat="1" applyFont="1" applyFill="1" applyBorder="1" applyAlignment="1" applyProtection="1">
      <alignment horizontal="right" vertical="center" wrapText="1"/>
    </xf>
    <xf numFmtId="0" fontId="48" fillId="35" borderId="19" xfId="42" applyNumberFormat="1" applyFont="1" applyFill="1" applyBorder="1" applyAlignment="1" applyProtection="1">
      <alignment horizontal="left" vertical="center" wrapText="1"/>
    </xf>
    <xf numFmtId="0" fontId="48" fillId="35" borderId="18" xfId="42" applyNumberFormat="1" applyFont="1" applyFill="1" applyBorder="1" applyAlignment="1" applyProtection="1">
      <alignment horizontal="left" vertical="center" wrapText="1"/>
    </xf>
    <xf numFmtId="0" fontId="48" fillId="35" borderId="20" xfId="42" applyNumberFormat="1" applyFont="1" applyFill="1" applyBorder="1" applyAlignment="1" applyProtection="1">
      <alignment horizontal="left" vertical="center" wrapText="1"/>
    </xf>
    <xf numFmtId="4" fontId="48" fillId="35" borderId="17" xfId="42" applyNumberFormat="1" applyFont="1" applyFill="1" applyBorder="1" applyAlignment="1" applyProtection="1">
      <alignment horizontal="right" vertical="center" wrapText="1"/>
    </xf>
    <xf numFmtId="0" fontId="46" fillId="35" borderId="17" xfId="42" applyNumberFormat="1" applyFont="1" applyFill="1" applyBorder="1" applyAlignment="1" applyProtection="1">
      <alignment horizontal="left" vertical="center" wrapText="1"/>
    </xf>
    <xf numFmtId="0" fontId="46" fillId="35" borderId="19" xfId="42" applyNumberFormat="1" applyFont="1" applyFill="1" applyBorder="1" applyAlignment="1" applyProtection="1">
      <alignment horizontal="left" vertical="center" wrapText="1"/>
    </xf>
    <xf numFmtId="0" fontId="46" fillId="35" borderId="20" xfId="42" applyNumberFormat="1" applyFont="1" applyFill="1" applyBorder="1" applyAlignment="1" applyProtection="1">
      <alignment horizontal="left" vertical="center" wrapText="1"/>
    </xf>
    <xf numFmtId="0" fontId="46" fillId="35" borderId="18" xfId="42" applyNumberFormat="1" applyFont="1" applyFill="1" applyBorder="1" applyAlignment="1" applyProtection="1">
      <alignment horizontal="left" vertical="center" wrapText="1"/>
    </xf>
    <xf numFmtId="4" fontId="46" fillId="35" borderId="17" xfId="42" applyNumberFormat="1" applyFont="1" applyFill="1" applyBorder="1" applyAlignment="1" applyProtection="1">
      <alignment horizontal="right" vertical="center" wrapText="1"/>
    </xf>
    <xf numFmtId="0" fontId="50" fillId="38" borderId="19" xfId="7" applyNumberFormat="1" applyFont="1" applyFill="1" applyBorder="1" applyAlignment="1" applyProtection="1">
      <alignment horizontal="left" vertical="center" wrapText="1"/>
    </xf>
    <xf numFmtId="0" fontId="50" fillId="38" borderId="20" xfId="7" applyNumberFormat="1" applyFont="1" applyFill="1" applyBorder="1" applyAlignment="1" applyProtection="1">
      <alignment horizontal="left" vertical="center" wrapText="1"/>
    </xf>
    <xf numFmtId="0" fontId="50" fillId="38" borderId="18" xfId="7" applyNumberFormat="1" applyFont="1" applyFill="1" applyBorder="1" applyAlignment="1" applyProtection="1">
      <alignment horizontal="left" vertical="center" wrapText="1"/>
    </xf>
    <xf numFmtId="4" fontId="50" fillId="38" borderId="17" xfId="7" applyNumberFormat="1" applyFont="1" applyFill="1" applyBorder="1" applyAlignment="1" applyProtection="1">
      <alignment horizontal="right" vertical="center" wrapText="1"/>
    </xf>
    <xf numFmtId="0" fontId="44" fillId="36" borderId="17" xfId="7" applyNumberFormat="1" applyFont="1" applyFill="1" applyBorder="1" applyAlignment="1" applyProtection="1">
      <alignment horizontal="left" vertical="center" wrapText="1"/>
    </xf>
    <xf numFmtId="0" fontId="44" fillId="36" borderId="19" xfId="7" applyNumberFormat="1" applyFont="1" applyFill="1" applyBorder="1" applyAlignment="1" applyProtection="1">
      <alignment horizontal="left" vertical="center" wrapText="1"/>
    </xf>
    <xf numFmtId="0" fontId="44" fillId="36" borderId="20" xfId="7" applyNumberFormat="1" applyFont="1" applyFill="1" applyBorder="1" applyAlignment="1" applyProtection="1">
      <alignment horizontal="left" vertical="center" wrapText="1"/>
    </xf>
    <xf numFmtId="0" fontId="44" fillId="36" borderId="18" xfId="7" applyNumberFormat="1" applyFont="1" applyFill="1" applyBorder="1" applyAlignment="1" applyProtection="1">
      <alignment horizontal="left" vertical="center" wrapText="1"/>
    </xf>
    <xf numFmtId="4" fontId="44" fillId="36" borderId="17" xfId="7" applyNumberFormat="1" applyFont="1" applyFill="1" applyBorder="1" applyAlignment="1" applyProtection="1">
      <alignment horizontal="right" vertical="center" wrapText="1"/>
    </xf>
    <xf numFmtId="0" fontId="44" fillId="37" borderId="17" xfId="8" applyNumberFormat="1" applyFont="1" applyFill="1" applyBorder="1" applyAlignment="1" applyProtection="1">
      <alignment horizontal="left" vertical="center" wrapText="1"/>
    </xf>
    <xf numFmtId="0" fontId="45" fillId="37" borderId="19" xfId="42" applyNumberFormat="1" applyFont="1" applyFill="1" applyBorder="1" applyAlignment="1" applyProtection="1">
      <alignment horizontal="left" vertical="center" wrapText="1"/>
    </xf>
    <xf numFmtId="0" fontId="45" fillId="37" borderId="20" xfId="42" applyNumberFormat="1" applyFont="1" applyFill="1" applyBorder="1" applyAlignment="1" applyProtection="1">
      <alignment horizontal="left" vertical="center" wrapText="1"/>
    </xf>
    <xf numFmtId="0" fontId="45" fillId="37" borderId="18" xfId="42" applyNumberFormat="1" applyFont="1" applyFill="1" applyBorder="1" applyAlignment="1" applyProtection="1">
      <alignment horizontal="left" vertical="center" wrapText="1"/>
    </xf>
    <xf numFmtId="4" fontId="45" fillId="37" borderId="17" xfId="42" applyNumberFormat="1" applyFont="1" applyFill="1" applyBorder="1" applyAlignment="1" applyProtection="1">
      <alignment horizontal="right" vertical="center" wrapText="1"/>
    </xf>
    <xf numFmtId="0" fontId="53" fillId="35" borderId="19" xfId="42" applyNumberFormat="1" applyFont="1" applyFill="1" applyBorder="1" applyAlignment="1" applyProtection="1">
      <alignment horizontal="left" vertical="center" wrapText="1"/>
    </xf>
    <xf numFmtId="0" fontId="53" fillId="35" borderId="20" xfId="42" applyNumberFormat="1" applyFont="1" applyFill="1" applyBorder="1" applyAlignment="1" applyProtection="1">
      <alignment horizontal="left" vertical="center" wrapText="1"/>
    </xf>
    <xf numFmtId="0" fontId="53" fillId="35" borderId="18" xfId="42" applyNumberFormat="1" applyFont="1" applyFill="1" applyBorder="1" applyAlignment="1" applyProtection="1">
      <alignment horizontal="left" vertical="center" wrapText="1"/>
    </xf>
    <xf numFmtId="0" fontId="56" fillId="35" borderId="19" xfId="42" applyNumberFormat="1" applyFont="1" applyFill="1" applyBorder="1" applyAlignment="1" applyProtection="1">
      <alignment horizontal="left" vertical="center" wrapText="1"/>
    </xf>
    <xf numFmtId="0" fontId="56" fillId="35" borderId="20" xfId="42" applyNumberFormat="1" applyFont="1" applyFill="1" applyBorder="1" applyAlignment="1" applyProtection="1">
      <alignment horizontal="left" vertical="center" wrapText="1"/>
    </xf>
    <xf numFmtId="0" fontId="56" fillId="35" borderId="18" xfId="42" applyNumberFormat="1" applyFont="1" applyFill="1" applyBorder="1" applyAlignment="1" applyProtection="1">
      <alignment horizontal="left" vertical="center" wrapText="1"/>
    </xf>
    <xf numFmtId="0" fontId="41" fillId="39" borderId="19" xfId="7" applyNumberFormat="1" applyFont="1" applyFill="1" applyBorder="1" applyAlignment="1" applyProtection="1">
      <alignment horizontal="left" vertical="center" wrapText="1"/>
    </xf>
    <xf numFmtId="0" fontId="41" fillId="39" borderId="20" xfId="7" applyNumberFormat="1" applyFont="1" applyFill="1" applyBorder="1" applyAlignment="1" applyProtection="1">
      <alignment horizontal="left" vertical="center" wrapText="1"/>
    </xf>
    <xf numFmtId="0" fontId="41" fillId="39" borderId="18" xfId="7" applyNumberFormat="1" applyFont="1" applyFill="1" applyBorder="1" applyAlignment="1" applyProtection="1">
      <alignment horizontal="left" vertical="center" wrapText="1"/>
    </xf>
    <xf numFmtId="4" fontId="41" fillId="39" borderId="17" xfId="7" applyNumberFormat="1" applyFont="1" applyFill="1" applyBorder="1" applyAlignment="1" applyProtection="1">
      <alignment horizontal="right" vertical="center" wrapText="1"/>
    </xf>
    <xf numFmtId="4" fontId="53" fillId="35" borderId="19" xfId="42" applyNumberFormat="1" applyFont="1" applyFill="1" applyBorder="1" applyAlignment="1" applyProtection="1">
      <alignment horizontal="right" vertical="center" wrapText="1"/>
    </xf>
    <xf numFmtId="4" fontId="53" fillId="35" borderId="18" xfId="42" applyNumberFormat="1" applyFont="1" applyFill="1" applyBorder="1" applyAlignment="1" applyProtection="1">
      <alignment horizontal="right" vertical="center" wrapText="1"/>
    </xf>
    <xf numFmtId="0" fontId="16" fillId="36" borderId="19" xfId="7" applyNumberFormat="1" applyFont="1" applyFill="1" applyBorder="1" applyAlignment="1" applyProtection="1">
      <alignment horizontal="left" vertical="center" wrapText="1"/>
    </xf>
    <xf numFmtId="0" fontId="16" fillId="36" borderId="20" xfId="7" applyNumberFormat="1" applyFont="1" applyFill="1" applyBorder="1" applyAlignment="1" applyProtection="1">
      <alignment horizontal="left" vertical="center" wrapText="1"/>
    </xf>
    <xf numFmtId="0" fontId="16" fillId="36" borderId="18" xfId="7" applyNumberFormat="1" applyFont="1" applyFill="1" applyBorder="1" applyAlignment="1" applyProtection="1">
      <alignment horizontal="left" vertical="center" wrapText="1"/>
    </xf>
    <xf numFmtId="0" fontId="32" fillId="35" borderId="17" xfId="42" applyNumberFormat="1" applyFont="1" applyFill="1" applyBorder="1" applyAlignment="1" applyProtection="1">
      <alignment horizontal="left" vertical="center" wrapText="1"/>
    </xf>
    <xf numFmtId="4" fontId="32" fillId="35" borderId="17" xfId="42" applyNumberFormat="1" applyFont="1" applyFill="1" applyBorder="1" applyAlignment="1" applyProtection="1">
      <alignment horizontal="right" vertical="center" wrapText="1"/>
    </xf>
    <xf numFmtId="4" fontId="38" fillId="35" borderId="17" xfId="42" applyNumberFormat="1" applyFont="1" applyFill="1" applyBorder="1" applyAlignment="1" applyProtection="1">
      <alignment horizontal="right" vertical="center" wrapText="1"/>
    </xf>
    <xf numFmtId="4" fontId="16" fillId="36" borderId="17" xfId="7" applyNumberFormat="1" applyFont="1" applyFill="1" applyBorder="1" applyAlignment="1" applyProtection="1">
      <alignment horizontal="right" vertical="center" wrapText="1"/>
    </xf>
    <xf numFmtId="0" fontId="16" fillId="39" borderId="17" xfId="8" applyNumberFormat="1" applyFont="1" applyFill="1" applyBorder="1" applyAlignment="1" applyProtection="1">
      <alignment horizontal="left" vertical="center" wrapText="1"/>
    </xf>
    <xf numFmtId="0" fontId="38" fillId="39" borderId="19" xfId="42" applyNumberFormat="1" applyFont="1" applyFill="1" applyBorder="1" applyAlignment="1" applyProtection="1">
      <alignment horizontal="left" vertical="center" wrapText="1"/>
    </xf>
    <xf numFmtId="0" fontId="38" fillId="39" borderId="20" xfId="42" applyNumberFormat="1" applyFont="1" applyFill="1" applyBorder="1" applyAlignment="1" applyProtection="1">
      <alignment horizontal="left" vertical="center" wrapText="1"/>
    </xf>
    <xf numFmtId="0" fontId="38" fillId="39" borderId="18" xfId="42" applyNumberFormat="1" applyFont="1" applyFill="1" applyBorder="1" applyAlignment="1" applyProtection="1">
      <alignment horizontal="left" vertical="center" wrapText="1"/>
    </xf>
    <xf numFmtId="4" fontId="38" fillId="39" borderId="17" xfId="42" applyNumberFormat="1" applyFont="1" applyFill="1" applyBorder="1" applyAlignment="1" applyProtection="1">
      <alignment horizontal="right" vertical="center" wrapText="1"/>
    </xf>
    <xf numFmtId="0" fontId="52" fillId="35" borderId="19" xfId="42" applyNumberFormat="1" applyFont="1" applyFill="1" applyBorder="1" applyAlignment="1" applyProtection="1">
      <alignment horizontal="left" vertical="top" wrapText="1"/>
    </xf>
    <xf numFmtId="0" fontId="52" fillId="35" borderId="20" xfId="42" applyNumberFormat="1" applyFont="1" applyFill="1" applyBorder="1" applyAlignment="1" applyProtection="1">
      <alignment horizontal="left" vertical="top" wrapText="1"/>
    </xf>
    <xf numFmtId="0" fontId="52" fillId="35" borderId="18" xfId="42" applyNumberFormat="1" applyFont="1" applyFill="1" applyBorder="1" applyAlignment="1" applyProtection="1">
      <alignment horizontal="left" vertical="top" wrapText="1"/>
    </xf>
    <xf numFmtId="0" fontId="32" fillId="35" borderId="19" xfId="42" applyNumberFormat="1" applyFont="1" applyFill="1" applyBorder="1" applyAlignment="1" applyProtection="1">
      <alignment horizontal="left" vertical="top" wrapText="1"/>
    </xf>
    <xf numFmtId="0" fontId="32" fillId="35" borderId="20" xfId="42" applyNumberFormat="1" applyFont="1" applyFill="1" applyBorder="1" applyAlignment="1" applyProtection="1">
      <alignment horizontal="left" vertical="top" wrapText="1"/>
    </xf>
    <xf numFmtId="0" fontId="32" fillId="35" borderId="18" xfId="42" applyNumberFormat="1" applyFont="1" applyFill="1" applyBorder="1" applyAlignment="1" applyProtection="1">
      <alignment horizontal="left" vertical="top" wrapText="1"/>
    </xf>
    <xf numFmtId="0" fontId="37" fillId="35" borderId="17" xfId="42" applyNumberFormat="1" applyFont="1" applyFill="1" applyBorder="1" applyAlignment="1" applyProtection="1">
      <alignment horizontal="left" vertical="center" wrapText="1"/>
    </xf>
    <xf numFmtId="4" fontId="32" fillId="37" borderId="17" xfId="42" applyNumberFormat="1" applyFont="1" applyFill="1" applyBorder="1" applyAlignment="1" applyProtection="1">
      <alignment horizontal="right" vertical="center" wrapText="1"/>
    </xf>
    <xf numFmtId="4" fontId="37" fillId="35" borderId="17" xfId="42" applyNumberFormat="1" applyFont="1" applyFill="1" applyBorder="1" applyAlignment="1" applyProtection="1">
      <alignment horizontal="right" vertical="center" wrapText="1"/>
    </xf>
    <xf numFmtId="4" fontId="37" fillId="35" borderId="19" xfId="42" applyNumberFormat="1" applyFont="1" applyFill="1" applyBorder="1" applyAlignment="1" applyProtection="1">
      <alignment horizontal="right" vertical="center" wrapText="1"/>
    </xf>
    <xf numFmtId="4" fontId="37" fillId="35" borderId="18" xfId="42" applyNumberFormat="1" applyFont="1" applyFill="1" applyBorder="1" applyAlignment="1" applyProtection="1">
      <alignment horizontal="right" vertical="center" wrapText="1"/>
    </xf>
    <xf numFmtId="4" fontId="38" fillId="35" borderId="19" xfId="42" applyNumberFormat="1" applyFont="1" applyFill="1" applyBorder="1" applyAlignment="1" applyProtection="1">
      <alignment horizontal="right" vertical="center" wrapText="1"/>
    </xf>
    <xf numFmtId="4" fontId="38" fillId="35" borderId="18" xfId="42" applyNumberFormat="1" applyFont="1" applyFill="1" applyBorder="1" applyAlignment="1" applyProtection="1">
      <alignment horizontal="right" vertical="center" wrapText="1"/>
    </xf>
    <xf numFmtId="0" fontId="38" fillId="35" borderId="19" xfId="42" applyNumberFormat="1" applyFont="1" applyFill="1" applyBorder="1" applyAlignment="1" applyProtection="1">
      <alignment horizontal="left" vertical="top" wrapText="1"/>
    </xf>
    <xf numFmtId="0" fontId="38" fillId="35" borderId="20" xfId="42" applyNumberFormat="1" applyFont="1" applyFill="1" applyBorder="1" applyAlignment="1" applyProtection="1">
      <alignment horizontal="left" vertical="top" wrapText="1"/>
    </xf>
    <xf numFmtId="0" fontId="38" fillId="35" borderId="18" xfId="42" applyNumberFormat="1" applyFont="1" applyFill="1" applyBorder="1" applyAlignment="1" applyProtection="1">
      <alignment horizontal="left" vertical="top" wrapText="1"/>
    </xf>
    <xf numFmtId="4" fontId="16" fillId="36" borderId="19" xfId="7" applyNumberFormat="1" applyFont="1" applyFill="1" applyBorder="1" applyAlignment="1" applyProtection="1">
      <alignment horizontal="right" vertical="center" wrapText="1"/>
    </xf>
    <xf numFmtId="4" fontId="16" fillId="36" borderId="18" xfId="7" applyNumberFormat="1" applyFont="1" applyFill="1" applyBorder="1" applyAlignment="1" applyProtection="1">
      <alignment horizontal="right" vertical="center" wrapText="1"/>
    </xf>
    <xf numFmtId="4" fontId="55" fillId="35" borderId="17" xfId="42" applyNumberFormat="1" applyFont="1" applyFill="1" applyBorder="1" applyAlignment="1" applyProtection="1">
      <alignment horizontal="right" vertical="center" wrapText="1"/>
    </xf>
    <xf numFmtId="0" fontId="55" fillId="35" borderId="19" xfId="42" applyNumberFormat="1" applyFont="1" applyFill="1" applyBorder="1" applyAlignment="1" applyProtection="1">
      <alignment horizontal="left" vertical="center" wrapText="1"/>
    </xf>
    <xf numFmtId="0" fontId="55" fillId="35" borderId="20" xfId="42" applyNumberFormat="1" applyFont="1" applyFill="1" applyBorder="1" applyAlignment="1" applyProtection="1">
      <alignment horizontal="left" vertical="center" wrapText="1"/>
    </xf>
    <xf numFmtId="0" fontId="55" fillId="35" borderId="18" xfId="42" applyNumberFormat="1" applyFont="1" applyFill="1" applyBorder="1" applyAlignment="1" applyProtection="1">
      <alignment horizontal="left" vertical="center" wrapText="1"/>
    </xf>
    <xf numFmtId="0" fontId="54" fillId="35" borderId="19" xfId="42" applyNumberFormat="1" applyFont="1" applyFill="1" applyBorder="1" applyAlignment="1" applyProtection="1">
      <alignment horizontal="left" vertical="center" wrapText="1"/>
    </xf>
    <xf numFmtId="0" fontId="54" fillId="35" borderId="20" xfId="42" applyNumberFormat="1" applyFont="1" applyFill="1" applyBorder="1" applyAlignment="1" applyProtection="1">
      <alignment horizontal="left" vertical="center" wrapText="1"/>
    </xf>
    <xf numFmtId="0" fontId="54" fillId="35" borderId="18" xfId="42" applyNumberFormat="1" applyFont="1" applyFill="1" applyBorder="1" applyAlignment="1" applyProtection="1">
      <alignment horizontal="left" vertical="center" wrapText="1"/>
    </xf>
    <xf numFmtId="0" fontId="53" fillId="35" borderId="19" xfId="42" applyNumberFormat="1" applyFont="1" applyFill="1" applyBorder="1" applyAlignment="1" applyProtection="1">
      <alignment horizontal="left" vertical="top" wrapText="1"/>
    </xf>
    <xf numFmtId="0" fontId="53" fillId="35" borderId="20" xfId="42" applyNumberFormat="1" applyFont="1" applyFill="1" applyBorder="1" applyAlignment="1" applyProtection="1">
      <alignment horizontal="left" vertical="top" wrapText="1"/>
    </xf>
    <xf numFmtId="0" fontId="53" fillId="35" borderId="18" xfId="42" applyNumberFormat="1" applyFont="1" applyFill="1" applyBorder="1" applyAlignment="1" applyProtection="1">
      <alignment horizontal="left" vertical="top" wrapText="1"/>
    </xf>
    <xf numFmtId="4" fontId="54" fillId="35" borderId="17" xfId="42" applyNumberFormat="1" applyFont="1" applyFill="1" applyBorder="1" applyAlignment="1" applyProtection="1">
      <alignment horizontal="right" vertical="center" wrapText="1"/>
    </xf>
    <xf numFmtId="0" fontId="52" fillId="35" borderId="19" xfId="42" applyNumberFormat="1" applyFont="1" applyFill="1" applyBorder="1" applyAlignment="1" applyProtection="1">
      <alignment horizontal="left" vertical="top"/>
    </xf>
    <xf numFmtId="0" fontId="52" fillId="35" borderId="20" xfId="42" applyNumberFormat="1" applyFont="1" applyFill="1" applyBorder="1" applyAlignment="1" applyProtection="1">
      <alignment horizontal="left" vertical="top"/>
    </xf>
    <xf numFmtId="0" fontId="52" fillId="35" borderId="18" xfId="42" applyNumberFormat="1" applyFont="1" applyFill="1" applyBorder="1" applyAlignment="1" applyProtection="1">
      <alignment horizontal="left" vertical="top"/>
    </xf>
    <xf numFmtId="0" fontId="38" fillId="35" borderId="19" xfId="42" applyNumberFormat="1" applyFont="1" applyFill="1" applyBorder="1" applyAlignment="1" applyProtection="1">
      <alignment horizontal="left" vertical="center" wrapText="1"/>
    </xf>
    <xf numFmtId="0" fontId="38" fillId="35" borderId="20" xfId="42" applyNumberFormat="1" applyFont="1" applyFill="1" applyBorder="1" applyAlignment="1" applyProtection="1">
      <alignment horizontal="left" vertical="center" wrapText="1"/>
    </xf>
    <xf numFmtId="0" fontId="38" fillId="35" borderId="18" xfId="42" applyNumberFormat="1" applyFont="1" applyFill="1" applyBorder="1" applyAlignment="1" applyProtection="1">
      <alignment horizontal="left" vertical="center" wrapText="1"/>
    </xf>
    <xf numFmtId="0" fontId="33" fillId="35" borderId="17" xfId="42" applyNumberFormat="1" applyFont="1" applyFill="1" applyBorder="1" applyAlignment="1" applyProtection="1">
      <alignment horizontal="center" vertical="center" wrapText="1"/>
    </xf>
    <xf numFmtId="0" fontId="31" fillId="35" borderId="17" xfId="42" applyNumberFormat="1" applyFont="1" applyFill="1" applyBorder="1" applyAlignment="1" applyProtection="1">
      <alignment horizontal="left" vertical="center" wrapText="1"/>
    </xf>
    <xf numFmtId="4" fontId="30" fillId="35" borderId="17" xfId="42" applyNumberFormat="1" applyFont="1" applyFill="1" applyBorder="1" applyAlignment="1" applyProtection="1">
      <alignment horizontal="right" vertical="center" wrapText="1"/>
    </xf>
    <xf numFmtId="4" fontId="29" fillId="35" borderId="17" xfId="42" applyNumberFormat="1" applyFont="1" applyFill="1" applyBorder="1" applyAlignment="1" applyProtection="1">
      <alignment horizontal="right" vertical="center" wrapText="1"/>
    </xf>
    <xf numFmtId="0" fontId="29" fillId="35" borderId="19" xfId="42" applyNumberFormat="1" applyFont="1" applyFill="1" applyBorder="1" applyAlignment="1" applyProtection="1">
      <alignment horizontal="left" vertical="center" wrapText="1"/>
    </xf>
    <xf numFmtId="0" fontId="29" fillId="35" borderId="18" xfId="42" applyNumberFormat="1" applyFont="1" applyFill="1" applyBorder="1" applyAlignment="1" applyProtection="1">
      <alignment horizontal="left" vertical="center" wrapText="1"/>
    </xf>
    <xf numFmtId="0" fontId="29" fillId="35" borderId="20" xfId="42" applyNumberFormat="1" applyFont="1" applyFill="1" applyBorder="1" applyAlignment="1" applyProtection="1">
      <alignment horizontal="left" vertical="center" wrapText="1"/>
    </xf>
    <xf numFmtId="0" fontId="30" fillId="35" borderId="19" xfId="42" applyNumberFormat="1" applyFont="1" applyFill="1" applyBorder="1" applyAlignment="1" applyProtection="1">
      <alignment horizontal="left" vertical="center" wrapText="1"/>
    </xf>
    <xf numFmtId="0" fontId="30" fillId="35" borderId="18" xfId="42" applyNumberFormat="1" applyFont="1" applyFill="1" applyBorder="1" applyAlignment="1" applyProtection="1">
      <alignment horizontal="left" vertical="center" wrapText="1"/>
    </xf>
    <xf numFmtId="0" fontId="30" fillId="35" borderId="20" xfId="42" applyNumberFormat="1" applyFont="1" applyFill="1" applyBorder="1" applyAlignment="1" applyProtection="1">
      <alignment horizontal="left" vertical="center" wrapText="1"/>
    </xf>
    <xf numFmtId="4" fontId="33" fillId="35" borderId="17" xfId="42" applyNumberFormat="1" applyFont="1" applyFill="1" applyBorder="1" applyAlignment="1" applyProtection="1">
      <alignment horizontal="center" vertical="center" wrapText="1"/>
    </xf>
    <xf numFmtId="4" fontId="31" fillId="35" borderId="17" xfId="42" applyNumberFormat="1" applyFont="1" applyFill="1" applyBorder="1" applyAlignment="1" applyProtection="1">
      <alignment horizontal="center" vertical="center" wrapText="1"/>
    </xf>
    <xf numFmtId="0" fontId="30" fillId="35" borderId="17" xfId="42" applyNumberFormat="1" applyFont="1" applyFill="1" applyBorder="1" applyAlignment="1" applyProtection="1">
      <alignment horizontal="left" vertical="center" wrapText="1"/>
    </xf>
    <xf numFmtId="0" fontId="95" fillId="35" borderId="19" xfId="42" applyNumberFormat="1" applyFont="1" applyFill="1" applyBorder="1" applyAlignment="1" applyProtection="1">
      <alignment horizontal="left" vertical="center" wrapText="1"/>
    </xf>
    <xf numFmtId="0" fontId="95" fillId="35" borderId="20" xfId="42" applyNumberFormat="1" applyFont="1" applyFill="1" applyBorder="1" applyAlignment="1" applyProtection="1">
      <alignment horizontal="left" vertical="center" wrapText="1"/>
    </xf>
    <xf numFmtId="0" fontId="95" fillId="35" borderId="18" xfId="42" applyNumberFormat="1" applyFont="1" applyFill="1" applyBorder="1" applyAlignment="1" applyProtection="1">
      <alignment horizontal="left" vertical="center" wrapText="1"/>
    </xf>
    <xf numFmtId="0" fontId="29" fillId="35" borderId="17" xfId="42" applyNumberFormat="1" applyFont="1" applyFill="1" applyBorder="1" applyAlignment="1" applyProtection="1">
      <alignment horizontal="left" vertical="center" wrapText="1"/>
    </xf>
    <xf numFmtId="4" fontId="46" fillId="35" borderId="19" xfId="42" applyNumberFormat="1" applyFont="1" applyFill="1" applyBorder="1" applyAlignment="1" applyProtection="1">
      <alignment horizontal="right" vertical="center" wrapText="1"/>
    </xf>
    <xf numFmtId="4" fontId="46" fillId="35" borderId="18" xfId="42" applyNumberFormat="1" applyFont="1" applyFill="1" applyBorder="1" applyAlignment="1" applyProtection="1">
      <alignment horizontal="right" vertical="center" wrapText="1"/>
    </xf>
    <xf numFmtId="0" fontId="16" fillId="37" borderId="19" xfId="8" applyNumberFormat="1" applyFont="1" applyFill="1" applyBorder="1" applyAlignment="1" applyProtection="1">
      <alignment horizontal="left" vertical="center" wrapText="1"/>
    </xf>
    <xf numFmtId="0" fontId="16" fillId="37" borderId="18" xfId="8" applyNumberFormat="1" applyFont="1" applyFill="1" applyBorder="1" applyAlignment="1" applyProtection="1">
      <alignment horizontal="left" vertical="center" wrapText="1"/>
    </xf>
    <xf numFmtId="0" fontId="26" fillId="35" borderId="23" xfId="0" applyFont="1" applyFill="1" applyBorder="1" applyAlignment="1">
      <alignment horizontal="center" vertical="top" wrapText="1"/>
    </xf>
    <xf numFmtId="0" fontId="26" fillId="35" borderId="24" xfId="0" applyFont="1" applyFill="1" applyBorder="1" applyAlignment="1">
      <alignment horizontal="center" vertical="top" wrapText="1"/>
    </xf>
    <xf numFmtId="0" fontId="26" fillId="35" borderId="25" xfId="0" applyFont="1" applyFill="1" applyBorder="1" applyAlignment="1">
      <alignment horizontal="center" vertical="top" wrapText="1"/>
    </xf>
    <xf numFmtId="0" fontId="26" fillId="35" borderId="55" xfId="0" applyFont="1" applyFill="1" applyBorder="1" applyAlignment="1">
      <alignment horizontal="center" vertical="top" wrapText="1"/>
    </xf>
    <xf numFmtId="0" fontId="26" fillId="35" borderId="0" xfId="0" applyFont="1" applyFill="1" applyBorder="1" applyAlignment="1">
      <alignment horizontal="center" vertical="top" wrapText="1"/>
    </xf>
    <xf numFmtId="0" fontId="26" fillId="35" borderId="56" xfId="0" applyFont="1" applyFill="1" applyBorder="1" applyAlignment="1">
      <alignment horizontal="center" vertical="top" wrapText="1"/>
    </xf>
    <xf numFmtId="0" fontId="26" fillId="35" borderId="22" xfId="0" applyFont="1" applyFill="1" applyBorder="1" applyAlignment="1">
      <alignment horizontal="center" vertical="top" wrapText="1"/>
    </xf>
    <xf numFmtId="0" fontId="26" fillId="35" borderId="21" xfId="0" applyFont="1" applyFill="1" applyBorder="1" applyAlignment="1">
      <alignment horizontal="center" vertical="top" wrapText="1"/>
    </xf>
    <xf numFmtId="0" fontId="26" fillId="35" borderId="26" xfId="0" applyFont="1" applyFill="1" applyBorder="1" applyAlignment="1">
      <alignment horizontal="center" vertical="top" wrapText="1"/>
    </xf>
    <xf numFmtId="0" fontId="31" fillId="35" borderId="23" xfId="42" applyNumberFormat="1" applyFont="1" applyFill="1" applyBorder="1" applyAlignment="1" applyProtection="1">
      <alignment horizontal="center" vertical="center" wrapText="1"/>
    </xf>
    <xf numFmtId="0" fontId="31" fillId="35" borderId="24" xfId="42" applyNumberFormat="1" applyFont="1" applyFill="1" applyBorder="1" applyAlignment="1" applyProtection="1">
      <alignment horizontal="center" vertical="center" wrapText="1"/>
    </xf>
    <xf numFmtId="0" fontId="31" fillId="35" borderId="25" xfId="42" applyNumberFormat="1" applyFont="1" applyFill="1" applyBorder="1" applyAlignment="1" applyProtection="1">
      <alignment horizontal="center" vertical="center" wrapText="1"/>
    </xf>
    <xf numFmtId="0" fontId="31" fillId="35" borderId="22" xfId="42" applyNumberFormat="1" applyFont="1" applyFill="1" applyBorder="1" applyAlignment="1" applyProtection="1">
      <alignment horizontal="center" vertical="center" wrapText="1"/>
    </xf>
    <xf numFmtId="0" fontId="31" fillId="35" borderId="21" xfId="42" applyNumberFormat="1" applyFont="1" applyFill="1" applyBorder="1" applyAlignment="1" applyProtection="1">
      <alignment horizontal="center" vertical="center" wrapText="1"/>
    </xf>
    <xf numFmtId="0" fontId="31" fillId="35" borderId="26" xfId="42" applyNumberFormat="1" applyFont="1" applyFill="1" applyBorder="1" applyAlignment="1" applyProtection="1">
      <alignment horizontal="center" vertical="center" wrapText="1"/>
    </xf>
    <xf numFmtId="0" fontId="41" fillId="38" borderId="19" xfId="7" applyNumberFormat="1" applyFont="1" applyFill="1" applyBorder="1" applyAlignment="1" applyProtection="1">
      <alignment horizontal="left" vertical="center" wrapText="1"/>
    </xf>
    <xf numFmtId="0" fontId="41" fillId="38" borderId="20" xfId="7" applyNumberFormat="1" applyFont="1" applyFill="1" applyBorder="1" applyAlignment="1" applyProtection="1">
      <alignment horizontal="left" vertical="center" wrapText="1"/>
    </xf>
    <xf numFmtId="0" fontId="41" fillId="38" borderId="18" xfId="7" applyNumberFormat="1" applyFont="1" applyFill="1" applyBorder="1" applyAlignment="1" applyProtection="1">
      <alignment horizontal="left" vertical="center" wrapText="1"/>
    </xf>
    <xf numFmtId="4" fontId="41" fillId="38" borderId="19" xfId="7" applyNumberFormat="1" applyFont="1" applyFill="1" applyBorder="1" applyAlignment="1" applyProtection="1">
      <alignment horizontal="right" vertical="center" wrapText="1"/>
    </xf>
    <xf numFmtId="4" fontId="41" fillId="38" borderId="18" xfId="7" applyNumberFormat="1" applyFont="1" applyFill="1" applyBorder="1" applyAlignment="1" applyProtection="1">
      <alignment horizontal="right" vertical="center" wrapText="1"/>
    </xf>
    <xf numFmtId="0" fontId="32" fillId="35" borderId="17" xfId="42" applyNumberFormat="1" applyFont="1" applyFill="1" applyBorder="1" applyAlignment="1" applyProtection="1">
      <alignment horizontal="center" vertical="center" wrapText="1"/>
    </xf>
    <xf numFmtId="0" fontId="32" fillId="35" borderId="19" xfId="42" applyNumberFormat="1" applyFont="1" applyFill="1" applyBorder="1" applyAlignment="1" applyProtection="1">
      <alignment horizontal="center" vertical="center" wrapText="1"/>
    </xf>
    <xf numFmtId="0" fontId="32" fillId="35" borderId="20" xfId="42" applyNumberFormat="1" applyFont="1" applyFill="1" applyBorder="1" applyAlignment="1" applyProtection="1">
      <alignment horizontal="center" vertical="center" wrapText="1"/>
    </xf>
    <xf numFmtId="0" fontId="32" fillId="35" borderId="18" xfId="42" applyNumberFormat="1" applyFont="1" applyFill="1" applyBorder="1" applyAlignment="1" applyProtection="1">
      <alignment horizontal="center" vertical="center" wrapText="1"/>
    </xf>
    <xf numFmtId="1" fontId="32" fillId="35" borderId="17" xfId="42" applyNumberFormat="1" applyFont="1" applyFill="1" applyBorder="1" applyAlignment="1" applyProtection="1">
      <alignment horizontal="center" vertical="center" wrapText="1"/>
    </xf>
    <xf numFmtId="4" fontId="41" fillId="38" borderId="17" xfId="7" applyNumberFormat="1" applyFont="1" applyFill="1" applyBorder="1" applyAlignment="1" applyProtection="1">
      <alignment horizontal="right" vertical="center" wrapText="1"/>
    </xf>
    <xf numFmtId="4" fontId="48" fillId="35" borderId="19" xfId="42" applyNumberFormat="1" applyFont="1" applyFill="1" applyBorder="1" applyAlignment="1" applyProtection="1">
      <alignment horizontal="right" vertical="center" wrapText="1"/>
    </xf>
    <xf numFmtId="4" fontId="48" fillId="35" borderId="18" xfId="42" applyNumberFormat="1" applyFont="1" applyFill="1" applyBorder="1" applyAlignment="1" applyProtection="1">
      <alignment horizontal="right" vertical="center" wrapText="1"/>
    </xf>
    <xf numFmtId="4" fontId="38" fillId="37" borderId="19" xfId="42" applyNumberFormat="1" applyFont="1" applyFill="1" applyBorder="1" applyAlignment="1" applyProtection="1">
      <alignment horizontal="right" vertical="center" wrapText="1"/>
    </xf>
    <xf numFmtId="4" fontId="38" fillId="37" borderId="18" xfId="42" applyNumberFormat="1" applyFont="1" applyFill="1" applyBorder="1" applyAlignment="1" applyProtection="1">
      <alignment horizontal="right" vertical="center" wrapText="1"/>
    </xf>
    <xf numFmtId="4" fontId="49" fillId="35" borderId="19" xfId="42" applyNumberFormat="1" applyFont="1" applyFill="1" applyBorder="1" applyAlignment="1" applyProtection="1">
      <alignment horizontal="right" vertical="center" wrapText="1"/>
    </xf>
    <xf numFmtId="4" fontId="49" fillId="35" borderId="18" xfId="42" applyNumberFormat="1" applyFont="1" applyFill="1" applyBorder="1" applyAlignment="1" applyProtection="1">
      <alignment horizontal="right" vertical="center" wrapText="1"/>
    </xf>
    <xf numFmtId="0" fontId="52" fillId="35" borderId="19" xfId="42" applyNumberFormat="1" applyFont="1" applyFill="1" applyBorder="1" applyAlignment="1" applyProtection="1">
      <alignment horizontal="left" vertical="center"/>
    </xf>
    <xf numFmtId="0" fontId="52" fillId="35" borderId="20" xfId="42" applyNumberFormat="1" applyFont="1" applyFill="1" applyBorder="1" applyAlignment="1" applyProtection="1">
      <alignment horizontal="left" vertical="center"/>
    </xf>
    <xf numFmtId="0" fontId="52" fillId="35" borderId="18" xfId="42" applyNumberFormat="1" applyFont="1" applyFill="1" applyBorder="1" applyAlignment="1" applyProtection="1">
      <alignment horizontal="left" vertical="center"/>
    </xf>
    <xf numFmtId="0" fontId="96" fillId="35" borderId="22" xfId="0" applyFont="1" applyFill="1" applyBorder="1" applyAlignment="1">
      <alignment horizontal="left" wrapText="1"/>
    </xf>
    <xf numFmtId="0" fontId="96" fillId="35" borderId="21" xfId="0" applyFont="1" applyFill="1" applyBorder="1" applyAlignment="1">
      <alignment horizontal="left" wrapText="1"/>
    </xf>
    <xf numFmtId="0" fontId="37" fillId="35" borderId="19" xfId="42" applyNumberFormat="1" applyFont="1" applyFill="1" applyBorder="1" applyAlignment="1" applyProtection="1">
      <alignment horizontal="left" vertical="center"/>
    </xf>
    <xf numFmtId="0" fontId="37" fillId="35" borderId="20" xfId="42" applyNumberFormat="1" applyFont="1" applyFill="1" applyBorder="1" applyAlignment="1" applyProtection="1">
      <alignment horizontal="left" vertical="center"/>
    </xf>
    <xf numFmtId="0" fontId="37" fillId="35" borderId="18" xfId="42" applyNumberFormat="1" applyFont="1" applyFill="1" applyBorder="1" applyAlignment="1" applyProtection="1">
      <alignment horizontal="left" vertical="center"/>
    </xf>
    <xf numFmtId="4" fontId="53" fillId="37" borderId="17" xfId="42" applyNumberFormat="1" applyFont="1" applyFill="1" applyBorder="1" applyAlignment="1" applyProtection="1">
      <alignment horizontal="right" vertical="center" wrapText="1"/>
    </xf>
  </cellXfs>
  <cellStyles count="44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2" xr:uid="{6B31A629-E2F3-412E-BA8C-D83C1DCBB156}"/>
    <cellStyle name="Postotak" xfId="43" builtinId="5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B028B-0A10-4F8D-BE5D-18A0817B2F24}">
  <sheetPr>
    <pageSetUpPr fitToPage="1"/>
  </sheetPr>
  <dimension ref="A1:J17"/>
  <sheetViews>
    <sheetView tabSelected="1" workbookViewId="0">
      <selection sqref="A1:J3"/>
    </sheetView>
  </sheetViews>
  <sheetFormatPr defaultRowHeight="15"/>
  <sheetData>
    <row r="1" spans="1:10" ht="26.25" customHeight="1">
      <c r="A1" s="266" t="s">
        <v>284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>
      <c r="A2" s="266"/>
      <c r="B2" s="266"/>
      <c r="C2" s="266"/>
      <c r="D2" s="266"/>
      <c r="E2" s="266"/>
      <c r="F2" s="266"/>
      <c r="G2" s="266"/>
      <c r="H2" s="266"/>
      <c r="I2" s="266"/>
      <c r="J2" s="266"/>
    </row>
    <row r="3" spans="1:10" ht="65.2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</row>
    <row r="4" spans="1:10" ht="37.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28.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257" t="s">
        <v>300</v>
      </c>
      <c r="B6" s="258"/>
      <c r="C6" s="258"/>
      <c r="D6" s="258"/>
      <c r="E6" s="258"/>
      <c r="F6" s="258"/>
      <c r="G6" s="258"/>
      <c r="H6" s="258"/>
      <c r="I6" s="258"/>
      <c r="J6" s="259"/>
    </row>
    <row r="7" spans="1:10">
      <c r="A7" s="260"/>
      <c r="B7" s="261"/>
      <c r="C7" s="261"/>
      <c r="D7" s="261"/>
      <c r="E7" s="261"/>
      <c r="F7" s="261"/>
      <c r="G7" s="261"/>
      <c r="H7" s="261"/>
      <c r="I7" s="261"/>
      <c r="J7" s="262"/>
    </row>
    <row r="8" spans="1:10">
      <c r="A8" s="260"/>
      <c r="B8" s="261"/>
      <c r="C8" s="261"/>
      <c r="D8" s="261"/>
      <c r="E8" s="261"/>
      <c r="F8" s="261"/>
      <c r="G8" s="261"/>
      <c r="H8" s="261"/>
      <c r="I8" s="261"/>
      <c r="J8" s="262"/>
    </row>
    <row r="9" spans="1:10">
      <c r="A9" s="260"/>
      <c r="B9" s="261"/>
      <c r="C9" s="261"/>
      <c r="D9" s="261"/>
      <c r="E9" s="261"/>
      <c r="F9" s="261"/>
      <c r="G9" s="261"/>
      <c r="H9" s="261"/>
      <c r="I9" s="261"/>
      <c r="J9" s="262"/>
    </row>
    <row r="10" spans="1:10" ht="15.75" thickBot="1">
      <c r="A10" s="263"/>
      <c r="B10" s="264"/>
      <c r="C10" s="264"/>
      <c r="D10" s="264"/>
      <c r="E10" s="264"/>
      <c r="F10" s="264"/>
      <c r="G10" s="264"/>
      <c r="H10" s="264"/>
      <c r="I10" s="264"/>
      <c r="J10" s="265"/>
    </row>
    <row r="11" spans="1:10" ht="28.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3" spans="1:10" s="110" customFormat="1">
      <c r="A13" s="110" t="s">
        <v>219</v>
      </c>
      <c r="B13" s="110" t="s">
        <v>303</v>
      </c>
    </row>
    <row r="14" spans="1:10" s="110" customFormat="1">
      <c r="A14" s="110" t="s">
        <v>220</v>
      </c>
      <c r="B14" s="110" t="s">
        <v>304</v>
      </c>
    </row>
    <row r="15" spans="1:10" s="110" customFormat="1"/>
    <row r="16" spans="1:10">
      <c r="A16" s="110"/>
    </row>
    <row r="17" spans="1:1">
      <c r="A17" s="110"/>
    </row>
  </sheetData>
  <mergeCells count="2">
    <mergeCell ref="A6:J10"/>
    <mergeCell ref="A1:J3"/>
  </mergeCells>
  <pageMargins left="0.7" right="0.7" top="0.75" bottom="0.75" header="0.3" footer="0.3"/>
  <pageSetup paperSize="9" scale="9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workbookViewId="0">
      <selection activeCell="A3" sqref="A3:J3"/>
    </sheetView>
  </sheetViews>
  <sheetFormatPr defaultColWidth="9.140625" defaultRowHeight="12"/>
  <cols>
    <col min="1" max="1" width="30.28515625" style="252" customWidth="1"/>
    <col min="2" max="3" width="16.7109375" style="252" customWidth="1"/>
    <col min="4" max="4" width="16.42578125" style="252" customWidth="1"/>
    <col min="5" max="5" width="13.42578125" style="220" hidden="1" customWidth="1"/>
    <col min="6" max="11" width="15.7109375" style="220" customWidth="1"/>
    <col min="12" max="16384" width="9.140625" style="220"/>
  </cols>
  <sheetData>
    <row r="1" spans="1:11" ht="10.5" customHeight="1">
      <c r="A1" s="277" t="s">
        <v>337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1" ht="39.7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</row>
    <row r="3" spans="1:11" ht="34.5" customHeight="1">
      <c r="A3" s="278" t="s">
        <v>302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1">
      <c r="A4" s="220"/>
      <c r="B4" s="220"/>
      <c r="C4" s="220"/>
      <c r="D4" s="220"/>
    </row>
    <row r="5" spans="1:11" s="222" customFormat="1" ht="15.75" customHeight="1">
      <c r="A5" s="281" t="s">
        <v>318</v>
      </c>
      <c r="B5" s="281"/>
      <c r="C5" s="281"/>
      <c r="D5" s="281"/>
      <c r="E5" s="281"/>
      <c r="F5" s="281"/>
      <c r="G5" s="281"/>
      <c r="H5" s="281"/>
      <c r="I5" s="281"/>
      <c r="J5" s="281"/>
      <c r="K5" s="221"/>
    </row>
    <row r="6" spans="1:11" s="222" customFormat="1" ht="15">
      <c r="A6" s="282" t="s">
        <v>319</v>
      </c>
      <c r="B6" s="282"/>
      <c r="C6" s="282"/>
      <c r="D6" s="282"/>
      <c r="E6" s="282"/>
      <c r="F6" s="282"/>
      <c r="G6" s="282"/>
      <c r="H6" s="282"/>
      <c r="I6" s="282"/>
      <c r="J6" s="282"/>
      <c r="K6" s="221"/>
    </row>
    <row r="7" spans="1:11" s="222" customFormat="1" ht="18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23"/>
    </row>
    <row r="8" spans="1:11" s="222" customFormat="1" ht="18" customHeight="1" thickBot="1">
      <c r="A8" s="284" t="s">
        <v>320</v>
      </c>
      <c r="B8" s="284"/>
      <c r="C8" s="284"/>
      <c r="D8" s="284"/>
      <c r="E8" s="284"/>
      <c r="F8" s="224"/>
      <c r="G8" s="225"/>
      <c r="H8" s="225"/>
      <c r="I8" s="226"/>
      <c r="J8" s="226"/>
      <c r="K8" s="223"/>
    </row>
    <row r="9" spans="1:11" s="222" customFormat="1" ht="34.5" customHeight="1" thickBot="1">
      <c r="A9" s="285" t="s">
        <v>306</v>
      </c>
      <c r="B9" s="286"/>
      <c r="C9" s="286"/>
      <c r="D9" s="286"/>
      <c r="E9" s="286"/>
      <c r="F9" s="227" t="s">
        <v>321</v>
      </c>
      <c r="G9" s="227" t="s">
        <v>322</v>
      </c>
      <c r="H9" s="256" t="s">
        <v>334</v>
      </c>
      <c r="I9" s="227" t="s">
        <v>310</v>
      </c>
      <c r="J9" s="228" t="s">
        <v>311</v>
      </c>
    </row>
    <row r="10" spans="1:11" s="222" customFormat="1">
      <c r="A10" s="287">
        <v>1</v>
      </c>
      <c r="B10" s="288"/>
      <c r="C10" s="288"/>
      <c r="D10" s="288"/>
      <c r="E10" s="289"/>
      <c r="F10" s="229">
        <v>2</v>
      </c>
      <c r="G10" s="230">
        <v>3</v>
      </c>
      <c r="H10" s="230">
        <v>4</v>
      </c>
      <c r="I10" s="230" t="s">
        <v>335</v>
      </c>
      <c r="J10" s="231" t="s">
        <v>336</v>
      </c>
    </row>
    <row r="11" spans="1:11" s="222" customFormat="1">
      <c r="A11" s="290" t="s">
        <v>323</v>
      </c>
      <c r="B11" s="274"/>
      <c r="C11" s="274"/>
      <c r="D11" s="274"/>
      <c r="E11" s="269"/>
      <c r="F11" s="232">
        <v>1623703.67</v>
      </c>
      <c r="G11" s="233">
        <v>2225373</v>
      </c>
      <c r="H11" s="233">
        <v>2064048.63</v>
      </c>
      <c r="I11" s="234">
        <f>+H11/F11</f>
        <v>1.2711978596439337</v>
      </c>
      <c r="J11" s="235">
        <f>+H11/G11</f>
        <v>0.92750681795815793</v>
      </c>
    </row>
    <row r="12" spans="1:11" s="222" customFormat="1">
      <c r="A12" s="268" t="s">
        <v>324</v>
      </c>
      <c r="B12" s="269"/>
      <c r="C12" s="269"/>
      <c r="D12" s="269"/>
      <c r="E12" s="269"/>
      <c r="F12" s="232">
        <v>221.67</v>
      </c>
      <c r="G12" s="233">
        <v>260</v>
      </c>
      <c r="H12" s="233">
        <v>75.61</v>
      </c>
      <c r="I12" s="234">
        <f t="shared" ref="I12:I16" si="0">+H12/F12</f>
        <v>0.34109261514864442</v>
      </c>
      <c r="J12" s="235">
        <f t="shared" ref="J12:J16" si="1">+H12/G12</f>
        <v>0.29080769230769232</v>
      </c>
    </row>
    <row r="13" spans="1:11" s="240" customFormat="1">
      <c r="A13" s="270" t="s">
        <v>325</v>
      </c>
      <c r="B13" s="271"/>
      <c r="C13" s="271"/>
      <c r="D13" s="271"/>
      <c r="E13" s="272"/>
      <c r="F13" s="236">
        <f>+F11+F12</f>
        <v>1623925.3399999999</v>
      </c>
      <c r="G13" s="237">
        <f>G11+G12</f>
        <v>2225633</v>
      </c>
      <c r="H13" s="237">
        <f>+H11+H12</f>
        <v>2064124.24</v>
      </c>
      <c r="I13" s="238">
        <f t="shared" si="0"/>
        <v>1.2710708978776082</v>
      </c>
      <c r="J13" s="239">
        <f t="shared" si="1"/>
        <v>0.92743243832204136</v>
      </c>
    </row>
    <row r="14" spans="1:11" s="222" customFormat="1">
      <c r="A14" s="273" t="s">
        <v>326</v>
      </c>
      <c r="B14" s="274"/>
      <c r="C14" s="274"/>
      <c r="D14" s="274"/>
      <c r="E14" s="274"/>
      <c r="F14" s="241">
        <v>1591987.85</v>
      </c>
      <c r="G14" s="233">
        <v>2173006</v>
      </c>
      <c r="H14" s="233">
        <v>2008749.05</v>
      </c>
      <c r="I14" s="234">
        <f t="shared" si="0"/>
        <v>1.2617866712990302</v>
      </c>
      <c r="J14" s="235">
        <f t="shared" si="1"/>
        <v>0.92441026393852577</v>
      </c>
    </row>
    <row r="15" spans="1:11" s="222" customFormat="1">
      <c r="A15" s="268" t="s">
        <v>327</v>
      </c>
      <c r="B15" s="269"/>
      <c r="C15" s="269"/>
      <c r="D15" s="269"/>
      <c r="E15" s="269"/>
      <c r="F15" s="232">
        <v>60820.4</v>
      </c>
      <c r="G15" s="233">
        <v>60538</v>
      </c>
      <c r="H15" s="233">
        <v>61847.44</v>
      </c>
      <c r="I15" s="234">
        <f t="shared" si="0"/>
        <v>1.016886439418353</v>
      </c>
      <c r="J15" s="235">
        <f t="shared" si="1"/>
        <v>1.0216300505467641</v>
      </c>
    </row>
    <row r="16" spans="1:11" s="240" customFormat="1" ht="12.75" thickBot="1">
      <c r="A16" s="242" t="s">
        <v>82</v>
      </c>
      <c r="B16" s="243"/>
      <c r="C16" s="243"/>
      <c r="D16" s="243"/>
      <c r="E16" s="243"/>
      <c r="F16" s="244">
        <f>+F14+F15</f>
        <v>1652808.25</v>
      </c>
      <c r="G16" s="254">
        <f>G14+G15</f>
        <v>2233544</v>
      </c>
      <c r="H16" s="254">
        <f>+H14+H15</f>
        <v>2070596.49</v>
      </c>
      <c r="I16" s="245">
        <f t="shared" si="0"/>
        <v>1.2527747789255046</v>
      </c>
      <c r="J16" s="246">
        <f t="shared" si="1"/>
        <v>0.92704531005433521</v>
      </c>
    </row>
    <row r="17" spans="1:11" s="240" customFormat="1" ht="12.75" thickBot="1">
      <c r="A17" s="275" t="s">
        <v>328</v>
      </c>
      <c r="B17" s="276"/>
      <c r="C17" s="276"/>
      <c r="D17" s="276"/>
      <c r="E17" s="276"/>
      <c r="F17" s="247">
        <v>7911.06</v>
      </c>
      <c r="G17" s="248">
        <v>7911</v>
      </c>
      <c r="H17" s="255">
        <f>+H13-H16</f>
        <v>-6472.25</v>
      </c>
      <c r="I17" s="248"/>
      <c r="J17" s="249"/>
    </row>
    <row r="18" spans="1:11" s="222" customFormat="1">
      <c r="A18" s="279"/>
      <c r="B18" s="280"/>
      <c r="C18" s="280"/>
      <c r="D18" s="280"/>
      <c r="E18" s="280"/>
      <c r="F18" s="280"/>
      <c r="G18" s="280"/>
      <c r="H18" s="280"/>
      <c r="I18" s="280"/>
      <c r="J18" s="280"/>
    </row>
    <row r="19" spans="1:11" s="222" customFormat="1">
      <c r="K19" s="250"/>
    </row>
    <row r="20" spans="1:11" s="222" customForma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</row>
    <row r="21" spans="1:11" s="222" customFormat="1">
      <c r="A21" s="267" t="s">
        <v>329</v>
      </c>
      <c r="B21" s="267"/>
      <c r="C21" s="267"/>
      <c r="D21" s="267"/>
      <c r="E21" s="267"/>
      <c r="F21" s="267"/>
      <c r="G21" s="267"/>
      <c r="H21" s="267"/>
      <c r="I21" s="267"/>
      <c r="J21" s="267"/>
    </row>
    <row r="22" spans="1:11" s="222" customFormat="1">
      <c r="A22" s="267" t="s">
        <v>330</v>
      </c>
      <c r="B22" s="267"/>
      <c r="C22" s="267"/>
      <c r="D22" s="267"/>
      <c r="E22" s="267"/>
      <c r="F22" s="267"/>
      <c r="G22" s="267"/>
      <c r="H22" s="267"/>
      <c r="I22" s="267"/>
      <c r="J22" s="267"/>
    </row>
    <row r="23" spans="1:11" s="222" customFormat="1" ht="15" customHeight="1">
      <c r="A23" s="267" t="s">
        <v>331</v>
      </c>
      <c r="B23" s="267"/>
      <c r="C23" s="267"/>
      <c r="D23" s="267"/>
      <c r="E23" s="267"/>
      <c r="F23" s="267"/>
      <c r="G23" s="267"/>
      <c r="H23" s="267"/>
      <c r="I23" s="267"/>
      <c r="J23" s="267"/>
    </row>
    <row r="24" spans="1:11" s="222" customFormat="1" ht="15" customHeight="1">
      <c r="A24" s="267" t="s">
        <v>332</v>
      </c>
      <c r="B24" s="267"/>
      <c r="C24" s="267"/>
      <c r="D24" s="267"/>
      <c r="E24" s="267"/>
      <c r="F24" s="267"/>
      <c r="G24" s="267"/>
      <c r="H24" s="267"/>
      <c r="I24" s="267"/>
      <c r="J24" s="267"/>
    </row>
    <row r="25" spans="1:11" s="222" customFormat="1" ht="45.75" customHeigh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</row>
    <row r="26" spans="1:11" s="222" customFormat="1" ht="36.75" customHeight="1">
      <c r="B26" s="252"/>
      <c r="C26" s="252"/>
      <c r="D26" s="252"/>
      <c r="E26" s="220"/>
      <c r="F26" s="220"/>
      <c r="G26" s="220"/>
      <c r="H26" s="220"/>
      <c r="I26" s="220"/>
      <c r="J26" s="220"/>
    </row>
    <row r="27" spans="1:11" s="222" customFormat="1" ht="15" customHeight="1">
      <c r="A27" s="253"/>
      <c r="B27" s="252"/>
      <c r="C27" s="252"/>
      <c r="D27" s="252"/>
      <c r="E27" s="220"/>
      <c r="F27" s="220"/>
      <c r="G27" s="220"/>
      <c r="H27" s="220"/>
      <c r="I27" s="220"/>
      <c r="J27" s="220"/>
      <c r="K27" s="220"/>
    </row>
    <row r="28" spans="1:11" ht="15" customHeight="1"/>
  </sheetData>
  <mergeCells count="19">
    <mergeCell ref="A1:J2"/>
    <mergeCell ref="A3:J3"/>
    <mergeCell ref="A18:J18"/>
    <mergeCell ref="A21:J21"/>
    <mergeCell ref="A22:J22"/>
    <mergeCell ref="A5:J5"/>
    <mergeCell ref="A6:J6"/>
    <mergeCell ref="A7:J7"/>
    <mergeCell ref="A8:E8"/>
    <mergeCell ref="A9:E9"/>
    <mergeCell ref="A10:E10"/>
    <mergeCell ref="A11:E11"/>
    <mergeCell ref="A23:J23"/>
    <mergeCell ref="A24:J25"/>
    <mergeCell ref="A12:E12"/>
    <mergeCell ref="A13:E13"/>
    <mergeCell ref="A14:E14"/>
    <mergeCell ref="A15:E15"/>
    <mergeCell ref="A17:E17"/>
  </mergeCells>
  <pageMargins left="0.2" right="0.2" top="0.46" bottom="0.31" header="0.21" footer="0.2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6"/>
  <sheetViews>
    <sheetView showGridLines="0" zoomScaleNormal="100" workbookViewId="0">
      <selection sqref="A1:F1"/>
    </sheetView>
  </sheetViews>
  <sheetFormatPr defaultColWidth="8.85546875" defaultRowHeight="12"/>
  <cols>
    <col min="1" max="1" width="28" style="186" customWidth="1"/>
    <col min="2" max="2" width="14.28515625" style="108" bestFit="1" customWidth="1"/>
    <col min="3" max="3" width="15.28515625" style="198" customWidth="1"/>
    <col min="4" max="4" width="14" style="108" customWidth="1"/>
    <col min="5" max="5" width="9.140625" style="198" customWidth="1"/>
    <col min="6" max="6" width="9.42578125" style="198" customWidth="1"/>
    <col min="7" max="16384" width="8.85546875" style="100"/>
  </cols>
  <sheetData>
    <row r="1" spans="1:6" s="186" customFormat="1" ht="56.25" customHeight="1" thickBot="1">
      <c r="A1" s="291" t="s">
        <v>244</v>
      </c>
      <c r="B1" s="292"/>
      <c r="C1" s="292"/>
      <c r="D1" s="292"/>
      <c r="E1" s="292"/>
      <c r="F1" s="293"/>
    </row>
    <row r="2" spans="1:6" ht="39.75" customHeight="1">
      <c r="A2" s="181" t="s">
        <v>241</v>
      </c>
      <c r="B2" s="187" t="s">
        <v>242</v>
      </c>
      <c r="C2" s="199" t="s">
        <v>333</v>
      </c>
      <c r="D2" s="199" t="s">
        <v>294</v>
      </c>
      <c r="E2" s="194" t="s">
        <v>243</v>
      </c>
      <c r="F2" s="194" t="s">
        <v>0</v>
      </c>
    </row>
    <row r="3" spans="1:6" s="200" customFormat="1" ht="14.25" customHeight="1">
      <c r="A3" s="182">
        <v>1</v>
      </c>
      <c r="B3" s="188">
        <v>2</v>
      </c>
      <c r="C3" s="195">
        <v>3</v>
      </c>
      <c r="D3" s="195">
        <v>4</v>
      </c>
      <c r="E3" s="195">
        <v>5</v>
      </c>
      <c r="F3" s="195">
        <v>6</v>
      </c>
    </row>
    <row r="4" spans="1:6">
      <c r="A4" s="181" t="s">
        <v>1</v>
      </c>
      <c r="B4" s="189"/>
      <c r="C4" s="189"/>
      <c r="D4" s="101"/>
      <c r="E4" s="189"/>
      <c r="F4" s="191"/>
    </row>
    <row r="5" spans="1:6" s="102" customFormat="1" ht="12.75">
      <c r="A5" s="96" t="s">
        <v>2</v>
      </c>
      <c r="B5" s="190">
        <f>SUM(B6+B14+B17+B20+B26)</f>
        <v>1623703.6700000002</v>
      </c>
      <c r="C5" s="190">
        <f>SUM(C6+C14+C17+C20+C26)</f>
        <v>2225373</v>
      </c>
      <c r="D5" s="190">
        <f>SUM(D6+D14+D17+D20+D26)</f>
        <v>2064048.63</v>
      </c>
      <c r="E5" s="190">
        <f t="shared" ref="E5:E37" si="0">D5/B5*100</f>
        <v>127.11978596439334</v>
      </c>
      <c r="F5" s="190">
        <f t="shared" ref="F5:F70" si="1">D5/C5*100</f>
        <v>92.750681795815794</v>
      </c>
    </row>
    <row r="6" spans="1:6" ht="18.75">
      <c r="A6" s="181" t="s">
        <v>3</v>
      </c>
      <c r="B6" s="189">
        <f>SUM(B7+B9+B12)</f>
        <v>1130429.1400000001</v>
      </c>
      <c r="C6" s="189">
        <f t="shared" ref="C6" si="2">SUM(C7+C9+C12)</f>
        <v>1563905</v>
      </c>
      <c r="D6" s="189">
        <f>SUM(D7+D9+D12)</f>
        <v>1432327.29</v>
      </c>
      <c r="E6" s="191">
        <f>D6/B6*100</f>
        <v>126.70650811425472</v>
      </c>
      <c r="F6" s="190">
        <f t="shared" si="1"/>
        <v>91.586591896566603</v>
      </c>
    </row>
    <row r="7" spans="1:6" ht="18.75">
      <c r="A7" s="181" t="s">
        <v>4</v>
      </c>
      <c r="B7" s="189">
        <v>0</v>
      </c>
      <c r="C7" s="189">
        <v>0</v>
      </c>
      <c r="D7" s="189">
        <v>0</v>
      </c>
      <c r="E7" s="189" t="e">
        <f t="shared" si="0"/>
        <v>#DIV/0!</v>
      </c>
      <c r="F7" s="190" t="e">
        <f t="shared" si="1"/>
        <v>#DIV/0!</v>
      </c>
    </row>
    <row r="8" spans="1:6" ht="19.5" hidden="1">
      <c r="A8" s="183" t="s">
        <v>5</v>
      </c>
      <c r="B8" s="191">
        <v>0</v>
      </c>
      <c r="C8" s="191">
        <v>0</v>
      </c>
      <c r="D8" s="191">
        <v>0</v>
      </c>
      <c r="E8" s="191" t="e">
        <f t="shared" si="0"/>
        <v>#DIV/0!</v>
      </c>
      <c r="F8" s="190" t="e">
        <f t="shared" si="1"/>
        <v>#DIV/0!</v>
      </c>
    </row>
    <row r="9" spans="1:6" ht="18.75">
      <c r="A9" s="181" t="s">
        <v>6</v>
      </c>
      <c r="B9" s="189">
        <f>SUM(B10:B11)</f>
        <v>1130429.1400000001</v>
      </c>
      <c r="C9" s="189">
        <f>SUM(C10:C11)</f>
        <v>1563905</v>
      </c>
      <c r="D9" s="189">
        <f>SUM(D10:D11)</f>
        <v>1432327.29</v>
      </c>
      <c r="E9" s="189">
        <f t="shared" si="0"/>
        <v>126.70650811425472</v>
      </c>
      <c r="F9" s="190">
        <f t="shared" si="1"/>
        <v>91.586591896566603</v>
      </c>
    </row>
    <row r="10" spans="1:6" ht="29.25">
      <c r="A10" s="183" t="s">
        <v>7</v>
      </c>
      <c r="B10" s="191">
        <v>1099448.8400000001</v>
      </c>
      <c r="C10" s="191">
        <v>1563905</v>
      </c>
      <c r="D10" s="191">
        <v>1403291.52</v>
      </c>
      <c r="E10" s="191">
        <f t="shared" si="0"/>
        <v>127.63590891596192</v>
      </c>
      <c r="F10" s="190">
        <f t="shared" si="1"/>
        <v>89.729972089097487</v>
      </c>
    </row>
    <row r="11" spans="1:6" ht="29.25">
      <c r="A11" s="183" t="s">
        <v>8</v>
      </c>
      <c r="B11" s="191">
        <v>30980.3</v>
      </c>
      <c r="C11" s="191">
        <v>0</v>
      </c>
      <c r="D11" s="191">
        <v>29035.77</v>
      </c>
      <c r="E11" s="191">
        <f t="shared" si="0"/>
        <v>93.723333860550099</v>
      </c>
      <c r="F11" s="190" t="e">
        <f t="shared" si="1"/>
        <v>#DIV/0!</v>
      </c>
    </row>
    <row r="12" spans="1:6" ht="18.75">
      <c r="A12" s="181" t="s">
        <v>83</v>
      </c>
      <c r="B12" s="189">
        <f>SUM(B13)</f>
        <v>0</v>
      </c>
      <c r="C12" s="189">
        <f t="shared" ref="C12:D12" si="3">SUM(C13)</f>
        <v>0</v>
      </c>
      <c r="D12" s="189">
        <f t="shared" si="3"/>
        <v>0</v>
      </c>
      <c r="E12" s="191" t="e">
        <f t="shared" si="0"/>
        <v>#DIV/0!</v>
      </c>
      <c r="F12" s="190" t="e">
        <f t="shared" si="1"/>
        <v>#DIV/0!</v>
      </c>
    </row>
    <row r="13" spans="1:6" ht="12.75">
      <c r="A13" s="183" t="s">
        <v>84</v>
      </c>
      <c r="B13" s="191">
        <v>0</v>
      </c>
      <c r="C13" s="191">
        <v>0</v>
      </c>
      <c r="D13" s="191">
        <v>0</v>
      </c>
      <c r="E13" s="191" t="e">
        <f>D13/B13*100</f>
        <v>#DIV/0!</v>
      </c>
      <c r="F13" s="190" t="e">
        <f t="shared" si="1"/>
        <v>#DIV/0!</v>
      </c>
    </row>
    <row r="14" spans="1:6" ht="12.75">
      <c r="A14" s="181" t="s">
        <v>9</v>
      </c>
      <c r="B14" s="189">
        <v>0.08</v>
      </c>
      <c r="C14" s="189">
        <v>0</v>
      </c>
      <c r="D14" s="189">
        <v>0.02</v>
      </c>
      <c r="E14" s="191">
        <f t="shared" si="0"/>
        <v>25</v>
      </c>
      <c r="F14" s="190" t="e">
        <f t="shared" si="1"/>
        <v>#DIV/0!</v>
      </c>
    </row>
    <row r="15" spans="1:6" ht="12.75">
      <c r="A15" s="181" t="s">
        <v>10</v>
      </c>
      <c r="B15" s="189">
        <v>0.08</v>
      </c>
      <c r="C15" s="189">
        <v>0</v>
      </c>
      <c r="D15" s="189">
        <v>0.02</v>
      </c>
      <c r="E15" s="189">
        <f t="shared" si="0"/>
        <v>25</v>
      </c>
      <c r="F15" s="190" t="e">
        <f t="shared" si="1"/>
        <v>#DIV/0!</v>
      </c>
    </row>
    <row r="16" spans="1:6" ht="19.5">
      <c r="A16" s="183" t="s">
        <v>11</v>
      </c>
      <c r="B16" s="191">
        <v>0.08</v>
      </c>
      <c r="C16" s="191">
        <v>0</v>
      </c>
      <c r="D16" s="191">
        <v>0.02</v>
      </c>
      <c r="E16" s="191">
        <f t="shared" si="0"/>
        <v>25</v>
      </c>
      <c r="F16" s="190" t="e">
        <f t="shared" si="1"/>
        <v>#DIV/0!</v>
      </c>
    </row>
    <row r="17" spans="1:6" ht="27.75">
      <c r="A17" s="181" t="s">
        <v>12</v>
      </c>
      <c r="B17" s="189">
        <v>76771.81</v>
      </c>
      <c r="C17" s="189">
        <v>74240</v>
      </c>
      <c r="D17" s="189">
        <v>63132.27</v>
      </c>
      <c r="E17" s="191">
        <f t="shared" si="0"/>
        <v>82.233661027400558</v>
      </c>
      <c r="F17" s="190">
        <f t="shared" si="1"/>
        <v>85.038079202586204</v>
      </c>
    </row>
    <row r="18" spans="1:6" ht="12.75">
      <c r="A18" s="181" t="s">
        <v>13</v>
      </c>
      <c r="B18" s="189">
        <v>76771.81</v>
      </c>
      <c r="C18" s="189">
        <v>74240</v>
      </c>
      <c r="D18" s="189">
        <v>63132.27</v>
      </c>
      <c r="E18" s="189">
        <f t="shared" si="0"/>
        <v>82.233661027400558</v>
      </c>
      <c r="F18" s="190">
        <f t="shared" si="1"/>
        <v>85.038079202586204</v>
      </c>
    </row>
    <row r="19" spans="1:6" ht="12.75">
      <c r="A19" s="183" t="s">
        <v>14</v>
      </c>
      <c r="B19" s="191">
        <v>76771.81</v>
      </c>
      <c r="C19" s="191">
        <v>74240</v>
      </c>
      <c r="D19" s="191">
        <v>63132.27</v>
      </c>
      <c r="E19" s="191">
        <f t="shared" si="0"/>
        <v>82.233661027400558</v>
      </c>
      <c r="F19" s="190">
        <f t="shared" si="1"/>
        <v>85.038079202586204</v>
      </c>
    </row>
    <row r="20" spans="1:6" ht="36.75">
      <c r="A20" s="181" t="s">
        <v>15</v>
      </c>
      <c r="B20" s="189">
        <v>6996.18</v>
      </c>
      <c r="C20" s="189">
        <v>810</v>
      </c>
      <c r="D20" s="189">
        <f>SUM(D21+D23)</f>
        <v>4681.18</v>
      </c>
      <c r="E20" s="191">
        <f t="shared" si="0"/>
        <v>66.910514023367043</v>
      </c>
      <c r="F20" s="190">
        <f t="shared" si="1"/>
        <v>577.92345679012351</v>
      </c>
    </row>
    <row r="21" spans="1:6" ht="18.75">
      <c r="A21" s="181" t="s">
        <v>16</v>
      </c>
      <c r="B21" s="189">
        <v>1858.12</v>
      </c>
      <c r="C21" s="189">
        <v>810</v>
      </c>
      <c r="D21" s="189">
        <v>800</v>
      </c>
      <c r="E21" s="189">
        <f t="shared" si="0"/>
        <v>43.05426990721805</v>
      </c>
      <c r="F21" s="190">
        <f t="shared" si="1"/>
        <v>98.76543209876543</v>
      </c>
    </row>
    <row r="22" spans="1:6" ht="12.75">
      <c r="A22" s="183" t="s">
        <v>17</v>
      </c>
      <c r="B22" s="191">
        <v>1858.12</v>
      </c>
      <c r="C22" s="191">
        <v>810</v>
      </c>
      <c r="D22" s="191">
        <v>800</v>
      </c>
      <c r="E22" s="191">
        <f t="shared" si="0"/>
        <v>43.05426990721805</v>
      </c>
      <c r="F22" s="190">
        <f t="shared" si="1"/>
        <v>98.76543209876543</v>
      </c>
    </row>
    <row r="23" spans="1:6" ht="27.75">
      <c r="A23" s="181" t="s">
        <v>18</v>
      </c>
      <c r="B23" s="189">
        <v>5138.0600000000004</v>
      </c>
      <c r="C23" s="189">
        <v>0</v>
      </c>
      <c r="D23" s="189">
        <v>3881.18</v>
      </c>
      <c r="E23" s="189">
        <f t="shared" si="0"/>
        <v>75.537848915738621</v>
      </c>
      <c r="F23" s="190" t="e">
        <f t="shared" si="1"/>
        <v>#DIV/0!</v>
      </c>
    </row>
    <row r="24" spans="1:6" ht="12.75">
      <c r="A24" s="183" t="s">
        <v>19</v>
      </c>
      <c r="B24" s="191">
        <v>5138.0600000000004</v>
      </c>
      <c r="C24" s="191">
        <v>0</v>
      </c>
      <c r="D24" s="191">
        <v>3881.18</v>
      </c>
      <c r="E24" s="191">
        <f t="shared" si="0"/>
        <v>75.537848915738621</v>
      </c>
      <c r="F24" s="190" t="e">
        <f t="shared" si="1"/>
        <v>#DIV/0!</v>
      </c>
    </row>
    <row r="25" spans="1:6" ht="12.75" customHeight="1">
      <c r="A25" s="183" t="s">
        <v>20</v>
      </c>
      <c r="B25" s="191">
        <v>0</v>
      </c>
      <c r="C25" s="191">
        <v>0</v>
      </c>
      <c r="D25" s="191">
        <v>0</v>
      </c>
      <c r="E25" s="191" t="e">
        <f t="shared" si="0"/>
        <v>#DIV/0!</v>
      </c>
      <c r="F25" s="190" t="e">
        <f t="shared" si="1"/>
        <v>#DIV/0!</v>
      </c>
    </row>
    <row r="26" spans="1:6" ht="41.25" customHeight="1">
      <c r="A26" s="184" t="s">
        <v>78</v>
      </c>
      <c r="B26" s="189">
        <f>SUM(B27)</f>
        <v>409506.45999999996</v>
      </c>
      <c r="C26" s="189">
        <f t="shared" ref="C26:D26" si="4">SUM(C27)</f>
        <v>586418</v>
      </c>
      <c r="D26" s="189">
        <f t="shared" si="4"/>
        <v>563907.87</v>
      </c>
      <c r="E26" s="191">
        <f t="shared" si="0"/>
        <v>137.70426722938635</v>
      </c>
      <c r="F26" s="190">
        <f t="shared" si="1"/>
        <v>96.161418987820966</v>
      </c>
    </row>
    <row r="27" spans="1:6" ht="27.75">
      <c r="A27" s="181" t="s">
        <v>80</v>
      </c>
      <c r="B27" s="189">
        <f>SUM(B28:B29)</f>
        <v>409506.45999999996</v>
      </c>
      <c r="C27" s="189">
        <f>SUM(C28:C29)</f>
        <v>586418</v>
      </c>
      <c r="D27" s="189">
        <f t="shared" ref="D27" si="5">SUM(D28:D29)</f>
        <v>563907.87</v>
      </c>
      <c r="E27" s="189">
        <f t="shared" si="0"/>
        <v>137.70426722938635</v>
      </c>
      <c r="F27" s="190">
        <f t="shared" si="1"/>
        <v>96.161418987820966</v>
      </c>
    </row>
    <row r="28" spans="1:6" ht="19.5">
      <c r="A28" s="183" t="s">
        <v>79</v>
      </c>
      <c r="B28" s="191">
        <v>389598.04</v>
      </c>
      <c r="C28" s="191">
        <v>559915</v>
      </c>
      <c r="D28" s="191">
        <v>537404.87</v>
      </c>
      <c r="E28" s="191">
        <f t="shared" si="0"/>
        <v>137.93828890925633</v>
      </c>
      <c r="F28" s="190">
        <f t="shared" si="1"/>
        <v>95.979723708062821</v>
      </c>
    </row>
    <row r="29" spans="1:6" ht="19.5">
      <c r="A29" s="183" t="s">
        <v>81</v>
      </c>
      <c r="B29" s="191">
        <v>19908.419999999998</v>
      </c>
      <c r="C29" s="191">
        <v>26503</v>
      </c>
      <c r="D29" s="191">
        <v>26503</v>
      </c>
      <c r="E29" s="191">
        <f t="shared" si="0"/>
        <v>133.12457744009822</v>
      </c>
      <c r="F29" s="190">
        <f t="shared" si="1"/>
        <v>100</v>
      </c>
    </row>
    <row r="30" spans="1:6" s="103" customFormat="1" ht="22.5">
      <c r="A30" s="109" t="s">
        <v>21</v>
      </c>
      <c r="B30" s="192">
        <v>221.67</v>
      </c>
      <c r="C30" s="189">
        <v>260</v>
      </c>
      <c r="D30" s="189">
        <v>75.61</v>
      </c>
      <c r="E30" s="191">
        <f t="shared" si="0"/>
        <v>34.109261514864443</v>
      </c>
      <c r="F30" s="190">
        <f t="shared" si="1"/>
        <v>29.080769230769231</v>
      </c>
    </row>
    <row r="31" spans="1:6" ht="19.5">
      <c r="A31" s="183" t="s">
        <v>262</v>
      </c>
      <c r="B31" s="191">
        <v>0</v>
      </c>
      <c r="C31" s="189">
        <v>0</v>
      </c>
      <c r="D31" s="191">
        <v>0</v>
      </c>
      <c r="E31" s="191" t="e">
        <f t="shared" si="0"/>
        <v>#DIV/0!</v>
      </c>
      <c r="F31" s="190" t="e">
        <f t="shared" ref="F31:F32" si="6">D31/C31*100</f>
        <v>#DIV/0!</v>
      </c>
    </row>
    <row r="32" spans="1:6" s="103" customFormat="1" ht="18.75" hidden="1">
      <c r="A32" s="181" t="s">
        <v>264</v>
      </c>
      <c r="B32" s="189">
        <v>0</v>
      </c>
      <c r="C32" s="189">
        <v>0</v>
      </c>
      <c r="D32" s="189">
        <v>0</v>
      </c>
      <c r="E32" s="189" t="e">
        <f t="shared" si="0"/>
        <v>#DIV/0!</v>
      </c>
      <c r="F32" s="190" t="e">
        <f t="shared" si="6"/>
        <v>#DIV/0!</v>
      </c>
    </row>
    <row r="33" spans="1:6" ht="12.75" hidden="1">
      <c r="A33" s="183" t="s">
        <v>263</v>
      </c>
      <c r="B33" s="191">
        <v>0</v>
      </c>
      <c r="C33" s="189">
        <v>0</v>
      </c>
      <c r="D33" s="191">
        <v>0</v>
      </c>
      <c r="E33" s="191" t="e">
        <f t="shared" si="0"/>
        <v>#DIV/0!</v>
      </c>
      <c r="F33" s="190" t="e">
        <f t="shared" ref="F33" si="7">D33/C33*100</f>
        <v>#DIV/0!</v>
      </c>
    </row>
    <row r="34" spans="1:6" ht="19.5">
      <c r="A34" s="183" t="s">
        <v>22</v>
      </c>
      <c r="B34" s="191">
        <v>221.67</v>
      </c>
      <c r="C34" s="191">
        <v>260</v>
      </c>
      <c r="D34" s="191">
        <v>75.61</v>
      </c>
      <c r="E34" s="191">
        <f t="shared" si="0"/>
        <v>34.109261514864443</v>
      </c>
      <c r="F34" s="196">
        <f t="shared" si="1"/>
        <v>29.080769230769231</v>
      </c>
    </row>
    <row r="35" spans="1:6" ht="18.75">
      <c r="A35" s="181" t="s">
        <v>23</v>
      </c>
      <c r="B35" s="189">
        <v>221.67</v>
      </c>
      <c r="C35" s="201">
        <v>260</v>
      </c>
      <c r="D35" s="201">
        <v>75.61</v>
      </c>
      <c r="E35" s="189">
        <f t="shared" si="0"/>
        <v>34.109261514864443</v>
      </c>
      <c r="F35" s="190">
        <f t="shared" si="1"/>
        <v>29.080769230769231</v>
      </c>
    </row>
    <row r="36" spans="1:6" ht="12.75">
      <c r="A36" s="183" t="s">
        <v>24</v>
      </c>
      <c r="B36" s="191">
        <v>221.67</v>
      </c>
      <c r="C36" s="191">
        <v>260</v>
      </c>
      <c r="D36" s="191">
        <v>75.61</v>
      </c>
      <c r="E36" s="191">
        <f t="shared" si="0"/>
        <v>34.109261514864443</v>
      </c>
      <c r="F36" s="190">
        <f t="shared" si="1"/>
        <v>29.080769230769231</v>
      </c>
    </row>
    <row r="37" spans="1:6" ht="12.75">
      <c r="A37" s="183" t="s">
        <v>265</v>
      </c>
      <c r="B37" s="191">
        <v>36793.97</v>
      </c>
      <c r="C37" s="191">
        <v>7911</v>
      </c>
      <c r="D37" s="191">
        <v>7911.06</v>
      </c>
      <c r="E37" s="191">
        <f t="shared" si="0"/>
        <v>21.500968772872294</v>
      </c>
      <c r="F37" s="190">
        <f t="shared" ref="F37" si="8">D37/C37*100</f>
        <v>100.00075843761852</v>
      </c>
    </row>
    <row r="38" spans="1:6" ht="12.75">
      <c r="A38" s="185" t="s">
        <v>25</v>
      </c>
      <c r="B38" s="193">
        <f>B5+B30</f>
        <v>1623925.34</v>
      </c>
      <c r="C38" s="193">
        <f>C5+C30</f>
        <v>2225633</v>
      </c>
      <c r="D38" s="193">
        <f>D5+D30</f>
        <v>2064124.24</v>
      </c>
      <c r="E38" s="193">
        <f>D38/B38*100</f>
        <v>127.1070897877608</v>
      </c>
      <c r="F38" s="197">
        <f t="shared" si="1"/>
        <v>92.743243832204143</v>
      </c>
    </row>
    <row r="39" spans="1:6" s="104" customFormat="1" ht="12.75">
      <c r="A39" s="109" t="s">
        <v>26</v>
      </c>
      <c r="B39" s="192">
        <f>SUM(B40,B49,B80,B84)</f>
        <v>1591987.8499999999</v>
      </c>
      <c r="C39" s="192">
        <f>SUM(C40+C49+C80+C84+C88)</f>
        <v>2173006</v>
      </c>
      <c r="D39" s="192">
        <f>SUM(D40+D49+D80+D84+D88)</f>
        <v>2008749.0500000003</v>
      </c>
      <c r="E39" s="192">
        <f t="shared" ref="E39:E78" si="9">D39/B39*100</f>
        <v>126.17866712990306</v>
      </c>
      <c r="F39" s="190">
        <f t="shared" si="1"/>
        <v>92.441026393852582</v>
      </c>
    </row>
    <row r="40" spans="1:6" s="103" customFormat="1" ht="12.75">
      <c r="A40" s="109" t="s">
        <v>27</v>
      </c>
      <c r="B40" s="192">
        <f>SUM(B41+B44+B46)</f>
        <v>1280183.92</v>
      </c>
      <c r="C40" s="189">
        <f>SUM(C41+C44+C46)</f>
        <v>1672724</v>
      </c>
      <c r="D40" s="189">
        <f>SUM(D41+D44+D46)</f>
        <v>1519817.78</v>
      </c>
      <c r="E40" s="189">
        <f>D40/B40*100</f>
        <v>118.71870566847926</v>
      </c>
      <c r="F40" s="190">
        <f t="shared" si="1"/>
        <v>90.858849397748827</v>
      </c>
    </row>
    <row r="41" spans="1:6" ht="12.75">
      <c r="A41" s="181" t="s">
        <v>28</v>
      </c>
      <c r="B41" s="189">
        <f>SUM(B42:B43)</f>
        <v>1047874.8</v>
      </c>
      <c r="C41" s="189">
        <f>SUM(C42:C43)</f>
        <v>1354049</v>
      </c>
      <c r="D41" s="189">
        <v>1247147.43</v>
      </c>
      <c r="E41" s="189">
        <f t="shared" si="9"/>
        <v>119.0168357899245</v>
      </c>
      <c r="F41" s="190">
        <f t="shared" si="1"/>
        <v>92.105044204456405</v>
      </c>
    </row>
    <row r="42" spans="1:6" ht="12.75">
      <c r="A42" s="183" t="s">
        <v>29</v>
      </c>
      <c r="B42" s="191">
        <v>1047874.8</v>
      </c>
      <c r="C42" s="191">
        <v>1354049</v>
      </c>
      <c r="D42" s="191">
        <v>1247147.43</v>
      </c>
      <c r="E42" s="191">
        <f t="shared" si="9"/>
        <v>119.0168357899245</v>
      </c>
      <c r="F42" s="190">
        <f t="shared" si="1"/>
        <v>92.105044204456405</v>
      </c>
    </row>
    <row r="43" spans="1:6" ht="12.75">
      <c r="A43" s="183" t="s">
        <v>30</v>
      </c>
      <c r="B43" s="191">
        <v>0</v>
      </c>
      <c r="C43" s="191">
        <v>0</v>
      </c>
      <c r="D43" s="191">
        <v>0</v>
      </c>
      <c r="E43" s="191" t="e">
        <f t="shared" si="9"/>
        <v>#DIV/0!</v>
      </c>
      <c r="F43" s="190" t="e">
        <f t="shared" si="1"/>
        <v>#DIV/0!</v>
      </c>
    </row>
    <row r="44" spans="1:6" ht="12.75">
      <c r="A44" s="181" t="s">
        <v>31</v>
      </c>
      <c r="B44" s="189">
        <f>SUM(B45)</f>
        <v>60850.99</v>
      </c>
      <c r="C44" s="189">
        <v>88490</v>
      </c>
      <c r="D44" s="189">
        <v>66340</v>
      </c>
      <c r="E44" s="189">
        <f t="shared" si="9"/>
        <v>109.02041199329706</v>
      </c>
      <c r="F44" s="190">
        <f t="shared" si="1"/>
        <v>74.968923042151658</v>
      </c>
    </row>
    <row r="45" spans="1:6" ht="12.75">
      <c r="A45" s="183" t="s">
        <v>32</v>
      </c>
      <c r="B45" s="191">
        <v>60850.99</v>
      </c>
      <c r="C45" s="191">
        <v>88490</v>
      </c>
      <c r="D45" s="191">
        <v>66340</v>
      </c>
      <c r="E45" s="191">
        <f t="shared" si="9"/>
        <v>109.02041199329706</v>
      </c>
      <c r="F45" s="190">
        <f t="shared" si="1"/>
        <v>74.968923042151658</v>
      </c>
    </row>
    <row r="46" spans="1:6" ht="12.75">
      <c r="A46" s="181" t="s">
        <v>33</v>
      </c>
      <c r="B46" s="189">
        <f>SUM(B47:B48)</f>
        <v>171458.13</v>
      </c>
      <c r="C46" s="189">
        <f>SUM(C47:C48)</f>
        <v>230185</v>
      </c>
      <c r="D46" s="189">
        <v>206330.35</v>
      </c>
      <c r="E46" s="189">
        <f t="shared" si="9"/>
        <v>120.33862144653042</v>
      </c>
      <c r="F46" s="190">
        <f t="shared" si="1"/>
        <v>89.636748702130902</v>
      </c>
    </row>
    <row r="47" spans="1:6" ht="19.5">
      <c r="A47" s="183" t="s">
        <v>34</v>
      </c>
      <c r="B47" s="191">
        <v>171294.63</v>
      </c>
      <c r="C47" s="191">
        <v>230185</v>
      </c>
      <c r="D47" s="191">
        <v>206330.35</v>
      </c>
      <c r="E47" s="191">
        <f t="shared" si="9"/>
        <v>120.45348415183827</v>
      </c>
      <c r="F47" s="190">
        <f t="shared" si="1"/>
        <v>89.636748702130902</v>
      </c>
    </row>
    <row r="48" spans="1:6" ht="19.5">
      <c r="A48" s="183" t="s">
        <v>35</v>
      </c>
      <c r="B48" s="191">
        <v>163.5</v>
      </c>
      <c r="C48" s="191">
        <v>0</v>
      </c>
      <c r="D48" s="191">
        <v>0</v>
      </c>
      <c r="E48" s="191">
        <f t="shared" si="9"/>
        <v>0</v>
      </c>
      <c r="F48" s="190" t="e">
        <f t="shared" si="1"/>
        <v>#DIV/0!</v>
      </c>
    </row>
    <row r="49" spans="1:6" s="105" customFormat="1" ht="12.75">
      <c r="A49" s="109" t="s">
        <v>36</v>
      </c>
      <c r="B49" s="192">
        <f>SUM(B50+B55+B62+B72)</f>
        <v>269994.28000000003</v>
      </c>
      <c r="C49" s="192">
        <f>SUM(C50+C55+C62+C72)</f>
        <v>460746</v>
      </c>
      <c r="D49" s="192">
        <f>SUM(D50+D55+D62+D72)</f>
        <v>451307.19000000006</v>
      </c>
      <c r="E49" s="192">
        <f t="shared" si="9"/>
        <v>167.15435230701925</v>
      </c>
      <c r="F49" s="190">
        <f t="shared" si="1"/>
        <v>97.951407065932216</v>
      </c>
    </row>
    <row r="50" spans="1:6" ht="12.75">
      <c r="A50" s="181" t="s">
        <v>37</v>
      </c>
      <c r="B50" s="189">
        <f>SUM(B51:B53)</f>
        <v>49317.82</v>
      </c>
      <c r="C50" s="189">
        <f>SUM(C51:C54)</f>
        <v>48045</v>
      </c>
      <c r="D50" s="189">
        <f>SUM(D51:D54)</f>
        <v>43470.380000000005</v>
      </c>
      <c r="E50" s="189">
        <f t="shared" si="9"/>
        <v>88.143352646163194</v>
      </c>
      <c r="F50" s="190">
        <f t="shared" si="1"/>
        <v>90.478468102820287</v>
      </c>
    </row>
    <row r="51" spans="1:6" ht="12.75">
      <c r="A51" s="183" t="s">
        <v>38</v>
      </c>
      <c r="B51" s="191">
        <v>6899.33</v>
      </c>
      <c r="C51" s="202">
        <v>9654</v>
      </c>
      <c r="D51" s="191">
        <v>9567.23</v>
      </c>
      <c r="E51" s="191">
        <f t="shared" si="9"/>
        <v>138.6689722045474</v>
      </c>
      <c r="F51" s="190">
        <f t="shared" si="1"/>
        <v>99.101201574476889</v>
      </c>
    </row>
    <row r="52" spans="1:6" ht="19.5">
      <c r="A52" s="183" t="s">
        <v>39</v>
      </c>
      <c r="B52" s="191">
        <v>24762.06</v>
      </c>
      <c r="C52" s="202">
        <v>33050</v>
      </c>
      <c r="D52" s="191">
        <v>28744.29</v>
      </c>
      <c r="E52" s="191">
        <f t="shared" si="9"/>
        <v>116.0819818706521</v>
      </c>
      <c r="F52" s="190">
        <f t="shared" si="1"/>
        <v>86.972133131618762</v>
      </c>
    </row>
    <row r="53" spans="1:6" ht="12.75">
      <c r="A53" s="183" t="s">
        <v>40</v>
      </c>
      <c r="B53" s="191">
        <v>17656.43</v>
      </c>
      <c r="C53" s="202">
        <v>5331</v>
      </c>
      <c r="D53" s="191">
        <v>5153.01</v>
      </c>
      <c r="E53" s="191">
        <f t="shared" si="9"/>
        <v>29.184891849598138</v>
      </c>
      <c r="F53" s="190">
        <f t="shared" si="1"/>
        <v>96.661226786719183</v>
      </c>
    </row>
    <row r="54" spans="1:6" ht="12.75">
      <c r="A54" s="183" t="s">
        <v>296</v>
      </c>
      <c r="B54" s="191">
        <v>0</v>
      </c>
      <c r="C54" s="202">
        <v>10</v>
      </c>
      <c r="D54" s="191">
        <v>5.85</v>
      </c>
      <c r="E54" s="191" t="e">
        <f t="shared" ref="E54" si="10">D54/B54*100</f>
        <v>#DIV/0!</v>
      </c>
      <c r="F54" s="190">
        <f t="shared" ref="F54" si="11">D54/C54*100</f>
        <v>58.5</v>
      </c>
    </row>
    <row r="55" spans="1:6" ht="12.75">
      <c r="A55" s="181" t="s">
        <v>41</v>
      </c>
      <c r="B55" s="189">
        <f>SUM(B56:B61)</f>
        <v>112110.69</v>
      </c>
      <c r="C55" s="189">
        <f>SUM(C56:C61)</f>
        <v>213974</v>
      </c>
      <c r="D55" s="189">
        <f>SUM(D56:D61)</f>
        <v>219013.37</v>
      </c>
      <c r="E55" s="189">
        <f t="shared" si="9"/>
        <v>195.35458215447608</v>
      </c>
      <c r="F55" s="190">
        <f t="shared" si="1"/>
        <v>102.35513193191696</v>
      </c>
    </row>
    <row r="56" spans="1:6" ht="19.5">
      <c r="A56" s="183" t="s">
        <v>42</v>
      </c>
      <c r="B56" s="191">
        <v>23737.01</v>
      </c>
      <c r="C56" s="202">
        <v>15774</v>
      </c>
      <c r="D56" s="191">
        <v>21662.79</v>
      </c>
      <c r="E56" s="191">
        <f t="shared" si="9"/>
        <v>91.261662694669639</v>
      </c>
      <c r="F56" s="190">
        <f t="shared" si="1"/>
        <v>137.33225561049829</v>
      </c>
    </row>
    <row r="57" spans="1:6" ht="12.75">
      <c r="A57" s="183" t="s">
        <v>43</v>
      </c>
      <c r="B57" s="191">
        <v>37412.730000000003</v>
      </c>
      <c r="C57" s="202">
        <v>146691</v>
      </c>
      <c r="D57" s="191">
        <v>150991.04999999999</v>
      </c>
      <c r="E57" s="191">
        <f t="shared" si="9"/>
        <v>403.58201606779289</v>
      </c>
      <c r="F57" s="190">
        <f t="shared" si="1"/>
        <v>102.9313659324703</v>
      </c>
    </row>
    <row r="58" spans="1:6" ht="12.75">
      <c r="A58" s="183" t="s">
        <v>44</v>
      </c>
      <c r="B58" s="191">
        <v>40271.17</v>
      </c>
      <c r="C58" s="202">
        <v>39456</v>
      </c>
      <c r="D58" s="191">
        <v>30339.87</v>
      </c>
      <c r="E58" s="191">
        <f t="shared" si="9"/>
        <v>75.33893353483397</v>
      </c>
      <c r="F58" s="190">
        <f t="shared" si="1"/>
        <v>76.895453163017024</v>
      </c>
    </row>
    <row r="59" spans="1:6" ht="19.5">
      <c r="A59" s="183" t="s">
        <v>45</v>
      </c>
      <c r="B59" s="191">
        <v>5466.79</v>
      </c>
      <c r="C59" s="202">
        <v>7111</v>
      </c>
      <c r="D59" s="191">
        <v>10767.02</v>
      </c>
      <c r="E59" s="191">
        <f t="shared" si="9"/>
        <v>196.95323946959735</v>
      </c>
      <c r="F59" s="190">
        <f t="shared" si="1"/>
        <v>151.41358458725918</v>
      </c>
    </row>
    <row r="60" spans="1:6" ht="12.75">
      <c r="A60" s="183" t="s">
        <v>46</v>
      </c>
      <c r="B60" s="191">
        <v>4910.93</v>
      </c>
      <c r="C60" s="202">
        <v>3681</v>
      </c>
      <c r="D60" s="191">
        <v>4254.88</v>
      </c>
      <c r="E60" s="191">
        <f t="shared" si="9"/>
        <v>86.641023187054174</v>
      </c>
      <c r="F60" s="190">
        <f t="shared" si="1"/>
        <v>115.59032871502311</v>
      </c>
    </row>
    <row r="61" spans="1:6" ht="19.5">
      <c r="A61" s="183" t="s">
        <v>47</v>
      </c>
      <c r="B61" s="191">
        <v>312.06</v>
      </c>
      <c r="C61" s="202">
        <v>1261</v>
      </c>
      <c r="D61" s="191">
        <v>997.76</v>
      </c>
      <c r="E61" s="191">
        <f t="shared" si="9"/>
        <v>319.73338460552458</v>
      </c>
      <c r="F61" s="190">
        <f t="shared" si="1"/>
        <v>79.124504361617767</v>
      </c>
    </row>
    <row r="62" spans="1:6" ht="12.75">
      <c r="A62" s="181" t="s">
        <v>48</v>
      </c>
      <c r="B62" s="189">
        <f>SUM(B63:B71)</f>
        <v>82891.759999999995</v>
      </c>
      <c r="C62" s="189">
        <f>SUM(C63:C71)</f>
        <v>174575</v>
      </c>
      <c r="D62" s="189">
        <f>SUM(D63:D71)</f>
        <v>163642.67000000001</v>
      </c>
      <c r="E62" s="189">
        <f t="shared" si="9"/>
        <v>197.41729455376509</v>
      </c>
      <c r="F62" s="190">
        <f t="shared" si="1"/>
        <v>93.737745954460834</v>
      </c>
    </row>
    <row r="63" spans="1:6" ht="12.75">
      <c r="A63" s="183" t="s">
        <v>49</v>
      </c>
      <c r="B63" s="191">
        <v>6339.52</v>
      </c>
      <c r="C63" s="202">
        <v>8160</v>
      </c>
      <c r="D63" s="191">
        <v>9231.86</v>
      </c>
      <c r="E63" s="191">
        <f t="shared" si="9"/>
        <v>145.6239589117157</v>
      </c>
      <c r="F63" s="190">
        <f t="shared" si="1"/>
        <v>113.13553921568629</v>
      </c>
    </row>
    <row r="64" spans="1:6" ht="19.5">
      <c r="A64" s="183" t="s">
        <v>50</v>
      </c>
      <c r="B64" s="191">
        <v>31125.91</v>
      </c>
      <c r="C64" s="202">
        <v>100648</v>
      </c>
      <c r="D64" s="191">
        <v>93670.16</v>
      </c>
      <c r="E64" s="191">
        <f t="shared" si="9"/>
        <v>300.93950666823883</v>
      </c>
      <c r="F64" s="190">
        <f t="shared" si="1"/>
        <v>93.06708528733806</v>
      </c>
    </row>
    <row r="65" spans="1:6" ht="12.75">
      <c r="A65" s="183" t="s">
        <v>51</v>
      </c>
      <c r="B65" s="191">
        <v>0</v>
      </c>
      <c r="C65" s="202">
        <v>604</v>
      </c>
      <c r="D65" s="191">
        <v>604.73</v>
      </c>
      <c r="E65" s="191" t="e">
        <f t="shared" si="9"/>
        <v>#DIV/0!</v>
      </c>
      <c r="F65" s="190">
        <f t="shared" si="1"/>
        <v>100.12086092715231</v>
      </c>
    </row>
    <row r="66" spans="1:6" ht="12.75">
      <c r="A66" s="183" t="s">
        <v>52</v>
      </c>
      <c r="B66" s="191">
        <v>20753.36</v>
      </c>
      <c r="C66" s="202">
        <v>20280</v>
      </c>
      <c r="D66" s="191">
        <v>21671.61</v>
      </c>
      <c r="E66" s="191">
        <f t="shared" si="9"/>
        <v>104.42458474194058</v>
      </c>
      <c r="F66" s="190">
        <f t="shared" si="1"/>
        <v>106.8619822485207</v>
      </c>
    </row>
    <row r="67" spans="1:6" ht="12.75">
      <c r="A67" s="183" t="s">
        <v>85</v>
      </c>
      <c r="B67" s="191">
        <v>824.21</v>
      </c>
      <c r="C67" s="202">
        <v>0</v>
      </c>
      <c r="D67" s="191">
        <v>978.75</v>
      </c>
      <c r="E67" s="191">
        <f t="shared" si="9"/>
        <v>118.75007583018891</v>
      </c>
      <c r="F67" s="190" t="e">
        <f t="shared" si="1"/>
        <v>#DIV/0!</v>
      </c>
    </row>
    <row r="68" spans="1:6" ht="12.75">
      <c r="A68" s="183" t="s">
        <v>53</v>
      </c>
      <c r="B68" s="191">
        <v>2802.96</v>
      </c>
      <c r="C68" s="202">
        <v>11980</v>
      </c>
      <c r="D68" s="191">
        <v>11774.68</v>
      </c>
      <c r="E68" s="191">
        <f t="shared" si="9"/>
        <v>420.08020093044502</v>
      </c>
      <c r="F68" s="190">
        <f t="shared" si="1"/>
        <v>98.286143572621029</v>
      </c>
    </row>
    <row r="69" spans="1:6" ht="12.75">
      <c r="A69" s="183" t="s">
        <v>54</v>
      </c>
      <c r="B69" s="191">
        <v>9227.1200000000008</v>
      </c>
      <c r="C69" s="202">
        <v>8768</v>
      </c>
      <c r="D69" s="191">
        <v>7314.88</v>
      </c>
      <c r="E69" s="191">
        <f t="shared" si="9"/>
        <v>79.275873728747428</v>
      </c>
      <c r="F69" s="190">
        <f t="shared" si="1"/>
        <v>83.427007299270073</v>
      </c>
    </row>
    <row r="70" spans="1:6" ht="12.75">
      <c r="A70" s="183" t="s">
        <v>55</v>
      </c>
      <c r="B70" s="191">
        <v>1303.17</v>
      </c>
      <c r="C70" s="202">
        <v>3010</v>
      </c>
      <c r="D70" s="191">
        <v>3288</v>
      </c>
      <c r="E70" s="191">
        <f t="shared" si="9"/>
        <v>252.30783397407856</v>
      </c>
      <c r="F70" s="190">
        <f t="shared" si="1"/>
        <v>109.2358803986711</v>
      </c>
    </row>
    <row r="71" spans="1:6" ht="12.75">
      <c r="A71" s="183" t="s">
        <v>56</v>
      </c>
      <c r="B71" s="191">
        <v>10515.51</v>
      </c>
      <c r="C71" s="202">
        <v>21125</v>
      </c>
      <c r="D71" s="191">
        <v>15108</v>
      </c>
      <c r="E71" s="191">
        <f t="shared" si="9"/>
        <v>143.67348801912604</v>
      </c>
      <c r="F71" s="190">
        <f t="shared" ref="F71:F102" si="12">D71/C71*100</f>
        <v>71.517159763313614</v>
      </c>
    </row>
    <row r="72" spans="1:6" ht="18.75">
      <c r="A72" s="181" t="s">
        <v>57</v>
      </c>
      <c r="B72" s="189">
        <f>SUM(B73:B79)</f>
        <v>25674.010000000002</v>
      </c>
      <c r="C72" s="189">
        <f>SUM(C73:C79)</f>
        <v>24152</v>
      </c>
      <c r="D72" s="189">
        <v>25180.77</v>
      </c>
      <c r="E72" s="189">
        <f t="shared" si="9"/>
        <v>98.078835366972271</v>
      </c>
      <c r="F72" s="190">
        <f t="shared" si="12"/>
        <v>104.25956442530639</v>
      </c>
    </row>
    <row r="73" spans="1:6" ht="19.5">
      <c r="A73" s="183" t="s">
        <v>283</v>
      </c>
      <c r="B73" s="191">
        <v>2004.61</v>
      </c>
      <c r="C73" s="191">
        <v>2005</v>
      </c>
      <c r="D73" s="191">
        <v>2004.66</v>
      </c>
      <c r="E73" s="189">
        <f t="shared" si="9"/>
        <v>100.00249425075202</v>
      </c>
      <c r="F73" s="190">
        <f t="shared" si="12"/>
        <v>99.983042394014959</v>
      </c>
    </row>
    <row r="74" spans="1:6" ht="12.75">
      <c r="A74" s="183" t="s">
        <v>58</v>
      </c>
      <c r="B74" s="191">
        <v>3112.65</v>
      </c>
      <c r="C74" s="202">
        <v>3240</v>
      </c>
      <c r="D74" s="191">
        <v>3240</v>
      </c>
      <c r="E74" s="191">
        <f t="shared" si="9"/>
        <v>104.09136909064623</v>
      </c>
      <c r="F74" s="190">
        <f t="shared" si="12"/>
        <v>100</v>
      </c>
    </row>
    <row r="75" spans="1:6" ht="12.75">
      <c r="A75" s="183" t="s">
        <v>266</v>
      </c>
      <c r="B75" s="191">
        <v>1728.59</v>
      </c>
      <c r="C75" s="202">
        <v>3670</v>
      </c>
      <c r="D75" s="191">
        <v>4908.63</v>
      </c>
      <c r="E75" s="191">
        <f t="shared" si="9"/>
        <v>283.96727969038352</v>
      </c>
      <c r="F75" s="190">
        <f t="shared" si="12"/>
        <v>133.75013623978202</v>
      </c>
    </row>
    <row r="76" spans="1:6" ht="12.75">
      <c r="A76" s="183" t="s">
        <v>59</v>
      </c>
      <c r="B76" s="191">
        <v>53.09</v>
      </c>
      <c r="C76" s="202">
        <v>55</v>
      </c>
      <c r="D76" s="191">
        <v>53.09</v>
      </c>
      <c r="E76" s="191">
        <f t="shared" si="9"/>
        <v>100</v>
      </c>
      <c r="F76" s="190">
        <f t="shared" si="12"/>
        <v>96.527272727272731</v>
      </c>
    </row>
    <row r="77" spans="1:6" ht="12.75">
      <c r="A77" s="183" t="s">
        <v>60</v>
      </c>
      <c r="B77" s="191">
        <v>4265.05</v>
      </c>
      <c r="C77" s="202">
        <v>6246</v>
      </c>
      <c r="D77" s="191">
        <v>6017.45</v>
      </c>
      <c r="E77" s="191">
        <f t="shared" si="9"/>
        <v>141.08744328905874</v>
      </c>
      <c r="F77" s="190">
        <f t="shared" si="12"/>
        <v>96.340858149215492</v>
      </c>
    </row>
    <row r="78" spans="1:6" ht="12.75">
      <c r="A78" s="183" t="s">
        <v>61</v>
      </c>
      <c r="B78" s="191">
        <v>4624.5600000000004</v>
      </c>
      <c r="C78" s="202">
        <v>240</v>
      </c>
      <c r="D78" s="191">
        <v>238.48</v>
      </c>
      <c r="E78" s="191">
        <f t="shared" si="9"/>
        <v>5.1568149186084726</v>
      </c>
      <c r="F78" s="190">
        <f t="shared" si="12"/>
        <v>99.36666666666666</v>
      </c>
    </row>
    <row r="79" spans="1:6" ht="12.75">
      <c r="A79" s="183" t="s">
        <v>62</v>
      </c>
      <c r="B79" s="191">
        <v>9885.4599999999991</v>
      </c>
      <c r="C79" s="202">
        <v>8696</v>
      </c>
      <c r="D79" s="191">
        <v>8718.4599999999991</v>
      </c>
      <c r="E79" s="191">
        <f t="shared" ref="E79:E102" si="13">D79/B79*100</f>
        <v>88.194783044997408</v>
      </c>
      <c r="F79" s="190">
        <f t="shared" si="12"/>
        <v>100.25827966881324</v>
      </c>
    </row>
    <row r="80" spans="1:6" s="105" customFormat="1" ht="12.75">
      <c r="A80" s="109" t="s">
        <v>63</v>
      </c>
      <c r="B80" s="192">
        <f>SUM(B81)</f>
        <v>4675.24</v>
      </c>
      <c r="C80" s="192">
        <f>SUM(C81)</f>
        <v>1055</v>
      </c>
      <c r="D80" s="192">
        <v>1084.79</v>
      </c>
      <c r="E80" s="192">
        <f t="shared" si="13"/>
        <v>23.202873007588913</v>
      </c>
      <c r="F80" s="190">
        <f t="shared" si="12"/>
        <v>102.82369668246444</v>
      </c>
    </row>
    <row r="81" spans="1:6" ht="12.75">
      <c r="A81" s="181" t="s">
        <v>64</v>
      </c>
      <c r="B81" s="189">
        <f>SUM(B82:B83)</f>
        <v>4675.24</v>
      </c>
      <c r="C81" s="189">
        <f>SUM(C82:C83)</f>
        <v>1055</v>
      </c>
      <c r="D81" s="189">
        <v>1084.79</v>
      </c>
      <c r="E81" s="189">
        <f t="shared" si="13"/>
        <v>23.202873007588913</v>
      </c>
      <c r="F81" s="190">
        <f t="shared" si="12"/>
        <v>102.82369668246444</v>
      </c>
    </row>
    <row r="82" spans="1:6" ht="19.5">
      <c r="A82" s="183" t="s">
        <v>65</v>
      </c>
      <c r="B82" s="191">
        <v>1027.6600000000001</v>
      </c>
      <c r="C82" s="202">
        <v>1050</v>
      </c>
      <c r="D82" s="191">
        <v>1083.78</v>
      </c>
      <c r="E82" s="191">
        <f t="shared" si="13"/>
        <v>105.46095011968939</v>
      </c>
      <c r="F82" s="190">
        <f t="shared" si="12"/>
        <v>103.21714285714285</v>
      </c>
    </row>
    <row r="83" spans="1:6" ht="12.75">
      <c r="A83" s="183" t="s">
        <v>267</v>
      </c>
      <c r="B83" s="191">
        <v>3647.58</v>
      </c>
      <c r="C83" s="202">
        <v>5</v>
      </c>
      <c r="D83" s="191">
        <v>1.01</v>
      </c>
      <c r="E83" s="191">
        <f t="shared" si="13"/>
        <v>2.7689591455156572E-2</v>
      </c>
      <c r="F83" s="196">
        <f t="shared" si="12"/>
        <v>20.200000000000003</v>
      </c>
    </row>
    <row r="84" spans="1:6" s="105" customFormat="1" ht="33.75">
      <c r="A84" s="109" t="s">
        <v>66</v>
      </c>
      <c r="B84" s="192">
        <v>37134.410000000003</v>
      </c>
      <c r="C84" s="192">
        <f>SUM(C85)</f>
        <v>37361</v>
      </c>
      <c r="D84" s="192">
        <v>35421.83</v>
      </c>
      <c r="E84" s="192">
        <f t="shared" si="13"/>
        <v>95.388158853203805</v>
      </c>
      <c r="F84" s="190">
        <f>D84/C84*100</f>
        <v>94.80964106956452</v>
      </c>
    </row>
    <row r="85" spans="1:6" ht="18.75">
      <c r="A85" s="181" t="s">
        <v>67</v>
      </c>
      <c r="B85" s="189">
        <v>37134.410000000003</v>
      </c>
      <c r="C85" s="189">
        <f>SUM(C86:C87)</f>
        <v>37361</v>
      </c>
      <c r="D85" s="189">
        <v>35421.83</v>
      </c>
      <c r="E85" s="189">
        <f t="shared" si="13"/>
        <v>95.388158853203805</v>
      </c>
      <c r="F85" s="190">
        <f t="shared" si="12"/>
        <v>94.80964106956452</v>
      </c>
    </row>
    <row r="86" spans="1:6" ht="19.5">
      <c r="A86" s="183" t="s">
        <v>268</v>
      </c>
      <c r="B86" s="191">
        <v>30975.41</v>
      </c>
      <c r="C86" s="191">
        <v>33480</v>
      </c>
      <c r="D86" s="191">
        <v>34021.83</v>
      </c>
      <c r="E86" s="189">
        <f t="shared" ref="E86" si="14">D86/B86*100</f>
        <v>109.83496263649133</v>
      </c>
      <c r="F86" s="190">
        <f t="shared" ref="F86" si="15">D86/C86*100</f>
        <v>101.61836917562725</v>
      </c>
    </row>
    <row r="87" spans="1:6" ht="19.5">
      <c r="A87" s="183" t="s">
        <v>68</v>
      </c>
      <c r="B87" s="191">
        <v>6159</v>
      </c>
      <c r="C87" s="191">
        <v>3881</v>
      </c>
      <c r="D87" s="191">
        <v>1400</v>
      </c>
      <c r="E87" s="191">
        <f t="shared" si="13"/>
        <v>22.730962818639387</v>
      </c>
      <c r="F87" s="190">
        <f t="shared" si="12"/>
        <v>36.073177016232933</v>
      </c>
    </row>
    <row r="88" spans="1:6" s="105" customFormat="1" ht="12.75">
      <c r="A88" s="109" t="s">
        <v>297</v>
      </c>
      <c r="B88" s="192">
        <v>0</v>
      </c>
      <c r="C88" s="192">
        <v>1120</v>
      </c>
      <c r="D88" s="192">
        <v>1117.46</v>
      </c>
      <c r="E88" s="192" t="e">
        <f t="shared" ref="E88:E90" si="16">D88/B88*100</f>
        <v>#DIV/0!</v>
      </c>
      <c r="F88" s="190">
        <f t="shared" ref="F88:F90" si="17">D88/C88*100</f>
        <v>99.773214285714289</v>
      </c>
    </row>
    <row r="89" spans="1:6" ht="12.75">
      <c r="A89" s="181" t="s">
        <v>298</v>
      </c>
      <c r="B89" s="189">
        <v>0</v>
      </c>
      <c r="C89" s="189">
        <v>1120</v>
      </c>
      <c r="D89" s="189">
        <v>1117.46</v>
      </c>
      <c r="E89" s="189" t="e">
        <f t="shared" si="16"/>
        <v>#DIV/0!</v>
      </c>
      <c r="F89" s="190">
        <f t="shared" si="17"/>
        <v>99.773214285714289</v>
      </c>
    </row>
    <row r="90" spans="1:6" ht="12.75">
      <c r="A90" s="183" t="s">
        <v>299</v>
      </c>
      <c r="B90" s="191">
        <v>0</v>
      </c>
      <c r="C90" s="191">
        <v>1120</v>
      </c>
      <c r="D90" s="191">
        <v>1117.46</v>
      </c>
      <c r="E90" s="189" t="e">
        <f t="shared" si="16"/>
        <v>#DIV/0!</v>
      </c>
      <c r="F90" s="190">
        <f t="shared" si="17"/>
        <v>99.773214285714289</v>
      </c>
    </row>
    <row r="91" spans="1:6" s="104" customFormat="1" ht="22.5">
      <c r="A91" s="109" t="s">
        <v>69</v>
      </c>
      <c r="B91" s="192">
        <f>SUM(B93+B100)</f>
        <v>60820.399999999994</v>
      </c>
      <c r="C91" s="192">
        <f>SUM(C92)</f>
        <v>60538</v>
      </c>
      <c r="D91" s="192">
        <f>SUM(D92)</f>
        <v>61847.44</v>
      </c>
      <c r="E91" s="192">
        <f t="shared" si="13"/>
        <v>101.68864394183532</v>
      </c>
      <c r="F91" s="190">
        <f t="shared" si="12"/>
        <v>102.16300505467642</v>
      </c>
    </row>
    <row r="92" spans="1:6" s="106" customFormat="1" ht="24">
      <c r="A92" s="94" t="s">
        <v>70</v>
      </c>
      <c r="B92" s="189">
        <f>SUM(B93+B100)</f>
        <v>60820.399999999994</v>
      </c>
      <c r="C92" s="189">
        <f>SUM(C93+C100)</f>
        <v>60538</v>
      </c>
      <c r="D92" s="189">
        <f>SUM(D93+D100)</f>
        <v>61847.44</v>
      </c>
      <c r="E92" s="189">
        <f t="shared" si="13"/>
        <v>101.68864394183532</v>
      </c>
      <c r="F92" s="190">
        <f t="shared" si="12"/>
        <v>102.16300505467642</v>
      </c>
    </row>
    <row r="93" spans="1:6" ht="12.75">
      <c r="A93" s="181" t="s">
        <v>71</v>
      </c>
      <c r="B93" s="189">
        <f>SUM(B94:B99)</f>
        <v>27041.51</v>
      </c>
      <c r="C93" s="189">
        <f>SUM(C94:C99)</f>
        <v>29044</v>
      </c>
      <c r="D93" s="189">
        <f>SUM(D94:D99)</f>
        <v>29602.080000000002</v>
      </c>
      <c r="E93" s="189">
        <f t="shared" si="13"/>
        <v>109.46903482830656</v>
      </c>
      <c r="F93" s="190">
        <f t="shared" si="12"/>
        <v>101.92149841619613</v>
      </c>
    </row>
    <row r="94" spans="1:6" ht="12.75">
      <c r="A94" s="183" t="s">
        <v>72</v>
      </c>
      <c r="B94" s="191">
        <v>22334.16</v>
      </c>
      <c r="C94" s="202">
        <v>18407</v>
      </c>
      <c r="D94" s="191">
        <v>19066.900000000001</v>
      </c>
      <c r="E94" s="191">
        <f t="shared" si="13"/>
        <v>85.371019102576511</v>
      </c>
      <c r="F94" s="190">
        <f t="shared" si="12"/>
        <v>103.58504916607814</v>
      </c>
    </row>
    <row r="95" spans="1:6" ht="12.75">
      <c r="A95" s="183" t="s">
        <v>269</v>
      </c>
      <c r="B95" s="191">
        <v>1141.42</v>
      </c>
      <c r="C95" s="202">
        <v>0</v>
      </c>
      <c r="D95" s="191">
        <v>0</v>
      </c>
      <c r="E95" s="191">
        <f t="shared" ref="E95:E97" si="18">D95/B95*100</f>
        <v>0</v>
      </c>
      <c r="F95" s="190" t="e">
        <f t="shared" ref="F95:F97" si="19">D95/C95*100</f>
        <v>#DIV/0!</v>
      </c>
    </row>
    <row r="96" spans="1:6" ht="12.75">
      <c r="A96" s="183" t="s">
        <v>270</v>
      </c>
      <c r="B96" s="191">
        <v>2211.4899999999998</v>
      </c>
      <c r="C96" s="202">
        <v>6592</v>
      </c>
      <c r="D96" s="191">
        <v>6891.43</v>
      </c>
      <c r="E96" s="191">
        <f t="shared" si="18"/>
        <v>311.61931548413065</v>
      </c>
      <c r="F96" s="190">
        <f t="shared" si="19"/>
        <v>104.54232402912622</v>
      </c>
    </row>
    <row r="97" spans="1:6" ht="12.75" hidden="1">
      <c r="A97" s="183" t="s">
        <v>282</v>
      </c>
      <c r="B97" s="191">
        <v>0</v>
      </c>
      <c r="C97" s="202">
        <v>0</v>
      </c>
      <c r="D97" s="191">
        <v>0</v>
      </c>
      <c r="E97" s="191" t="e">
        <f t="shared" si="18"/>
        <v>#DIV/0!</v>
      </c>
      <c r="F97" s="190" t="e">
        <f t="shared" si="19"/>
        <v>#DIV/0!</v>
      </c>
    </row>
    <row r="98" spans="1:6" ht="12.75" hidden="1">
      <c r="A98" s="183" t="s">
        <v>73</v>
      </c>
      <c r="B98" s="191">
        <v>0</v>
      </c>
      <c r="C98" s="202">
        <v>0</v>
      </c>
      <c r="D98" s="191">
        <v>0</v>
      </c>
      <c r="E98" s="191" t="e">
        <f t="shared" si="13"/>
        <v>#DIV/0!</v>
      </c>
      <c r="F98" s="190" t="e">
        <f t="shared" si="12"/>
        <v>#DIV/0!</v>
      </c>
    </row>
    <row r="99" spans="1:6" ht="19.5">
      <c r="A99" s="183" t="s">
        <v>74</v>
      </c>
      <c r="B99" s="191">
        <v>1354.44</v>
      </c>
      <c r="C99" s="202">
        <v>4045</v>
      </c>
      <c r="D99" s="191">
        <v>3643.75</v>
      </c>
      <c r="E99" s="191">
        <f t="shared" si="13"/>
        <v>269.02262189539584</v>
      </c>
      <c r="F99" s="190">
        <f t="shared" si="12"/>
        <v>90.080346106304077</v>
      </c>
    </row>
    <row r="100" spans="1:6" ht="18.75">
      <c r="A100" s="181" t="s">
        <v>75</v>
      </c>
      <c r="B100" s="189">
        <v>33778.89</v>
      </c>
      <c r="C100" s="189">
        <f>SUM(C101)</f>
        <v>31494</v>
      </c>
      <c r="D100" s="189">
        <f>SUM(D101)</f>
        <v>32245.360000000001</v>
      </c>
      <c r="E100" s="191">
        <f t="shared" si="13"/>
        <v>95.460093567313791</v>
      </c>
      <c r="F100" s="190">
        <f t="shared" si="12"/>
        <v>102.38572426493934</v>
      </c>
    </row>
    <row r="101" spans="1:6" ht="12.75">
      <c r="A101" s="183" t="s">
        <v>76</v>
      </c>
      <c r="B101" s="191">
        <v>33778.89</v>
      </c>
      <c r="C101" s="202">
        <v>31494</v>
      </c>
      <c r="D101" s="191">
        <v>32245.360000000001</v>
      </c>
      <c r="E101" s="191">
        <f t="shared" si="13"/>
        <v>95.460093567313791</v>
      </c>
      <c r="F101" s="190">
        <f t="shared" si="12"/>
        <v>102.38572426493934</v>
      </c>
    </row>
    <row r="102" spans="1:6" ht="12.75">
      <c r="A102" s="185" t="s">
        <v>77</v>
      </c>
      <c r="B102" s="193">
        <f>SUM(B91,B39)</f>
        <v>1652808.2499999998</v>
      </c>
      <c r="C102" s="193">
        <f>SUM(C91+C39)</f>
        <v>2233544</v>
      </c>
      <c r="D102" s="193">
        <f>SUM(D91+D39)</f>
        <v>2070596.4900000002</v>
      </c>
      <c r="E102" s="193">
        <f t="shared" si="13"/>
        <v>125.27747789255048</v>
      </c>
      <c r="F102" s="197">
        <f t="shared" si="12"/>
        <v>92.704531005433537</v>
      </c>
    </row>
    <row r="106" spans="1:6">
      <c r="B106" s="107"/>
      <c r="C106" s="203"/>
      <c r="D106" s="107"/>
    </row>
  </sheetData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workbookViewId="0">
      <selection sqref="A1:F1"/>
    </sheetView>
  </sheetViews>
  <sheetFormatPr defaultColWidth="9.140625" defaultRowHeight="11.25"/>
  <cols>
    <col min="1" max="1" width="40.28515625" style="2" customWidth="1"/>
    <col min="2" max="2" width="16" style="2" customWidth="1"/>
    <col min="3" max="4" width="16.5703125" style="88" customWidth="1"/>
    <col min="5" max="5" width="11.42578125" style="2" bestFit="1" customWidth="1"/>
    <col min="6" max="6" width="8.140625" style="180" customWidth="1"/>
    <col min="7" max="7" width="9.140625" style="88"/>
    <col min="8" max="9" width="9.140625" style="2"/>
    <col min="10" max="10" width="9.5703125" style="2" bestFit="1" customWidth="1"/>
    <col min="11" max="16384" width="9.140625" style="2"/>
  </cols>
  <sheetData>
    <row r="1" spans="1:7" ht="27" customHeight="1" thickBot="1">
      <c r="A1" s="297" t="s">
        <v>245</v>
      </c>
      <c r="B1" s="298"/>
      <c r="C1" s="298"/>
      <c r="D1" s="298"/>
      <c r="E1" s="298"/>
      <c r="F1" s="299"/>
    </row>
    <row r="2" spans="1:7" ht="22.5">
      <c r="A2" s="21" t="s">
        <v>246</v>
      </c>
      <c r="B2" s="98" t="s">
        <v>242</v>
      </c>
      <c r="C2" s="98" t="s">
        <v>333</v>
      </c>
      <c r="D2" s="98" t="s">
        <v>294</v>
      </c>
      <c r="E2" s="98" t="s">
        <v>247</v>
      </c>
      <c r="F2" s="170" t="s">
        <v>259</v>
      </c>
    </row>
    <row r="3" spans="1:7">
      <c r="A3" s="19">
        <v>1</v>
      </c>
      <c r="B3" s="99">
        <v>2</v>
      </c>
      <c r="C3" s="99">
        <v>3</v>
      </c>
      <c r="D3" s="99">
        <v>4</v>
      </c>
      <c r="E3" s="99">
        <v>5</v>
      </c>
      <c r="F3" s="171">
        <v>6</v>
      </c>
    </row>
    <row r="4" spans="1:7">
      <c r="A4" s="294" t="s">
        <v>258</v>
      </c>
      <c r="B4" s="295"/>
      <c r="C4" s="295"/>
      <c r="D4" s="295"/>
      <c r="E4" s="295"/>
      <c r="F4" s="296"/>
    </row>
    <row r="5" spans="1:7" ht="12">
      <c r="A5" s="20" t="s">
        <v>248</v>
      </c>
      <c r="B5" s="93">
        <v>248200.83</v>
      </c>
      <c r="C5" s="93">
        <v>396342</v>
      </c>
      <c r="D5" s="93">
        <v>374404.5</v>
      </c>
      <c r="E5" s="172">
        <f t="shared" ref="E5:E7" si="0">D5/B5*100</f>
        <v>150.84740047001455</v>
      </c>
      <c r="F5" s="173">
        <f>D5/C5*100</f>
        <v>94.465007493528319</v>
      </c>
    </row>
    <row r="6" spans="1:7" ht="12">
      <c r="A6" s="3" t="s">
        <v>249</v>
      </c>
      <c r="B6" s="95">
        <v>248200.83</v>
      </c>
      <c r="C6" s="95">
        <v>396342</v>
      </c>
      <c r="D6" s="95">
        <v>374404.5</v>
      </c>
      <c r="E6" s="172">
        <f t="shared" si="0"/>
        <v>150.84740047001455</v>
      </c>
      <c r="F6" s="173">
        <f>D6/C6*100</f>
        <v>94.465007493528319</v>
      </c>
    </row>
    <row r="7" spans="1:7" s="5" customFormat="1" ht="12.75">
      <c r="A7" s="4" t="s">
        <v>250</v>
      </c>
      <c r="B7" s="97">
        <v>0</v>
      </c>
      <c r="C7" s="97">
        <v>0</v>
      </c>
      <c r="D7" s="97">
        <v>0</v>
      </c>
      <c r="E7" s="172" t="e">
        <f t="shared" si="0"/>
        <v>#DIV/0!</v>
      </c>
      <c r="F7" s="173" t="e">
        <f t="shared" ref="F7" si="1">D7/C7*100</f>
        <v>#DIV/0!</v>
      </c>
      <c r="G7" s="89"/>
    </row>
    <row r="8" spans="1:7">
      <c r="A8" s="294" t="s">
        <v>251</v>
      </c>
      <c r="B8" s="295"/>
      <c r="C8" s="295"/>
      <c r="D8" s="295"/>
      <c r="E8" s="295"/>
      <c r="F8" s="296"/>
    </row>
    <row r="9" spans="1:7" ht="12">
      <c r="A9" s="20" t="s">
        <v>248</v>
      </c>
      <c r="B9" s="93">
        <v>114274.34</v>
      </c>
      <c r="C9" s="93">
        <v>119718</v>
      </c>
      <c r="D9" s="93">
        <v>119718</v>
      </c>
      <c r="E9" s="172">
        <f t="shared" ref="E9:E11" si="2">D9/B9*100</f>
        <v>104.7636766049141</v>
      </c>
      <c r="F9" s="173">
        <f>D9/C9*100</f>
        <v>100</v>
      </c>
    </row>
    <row r="10" spans="1:7" ht="12">
      <c r="A10" s="3" t="s">
        <v>249</v>
      </c>
      <c r="B10" s="95">
        <v>114274.34</v>
      </c>
      <c r="C10" s="95">
        <v>119718</v>
      </c>
      <c r="D10" s="95">
        <v>119718</v>
      </c>
      <c r="E10" s="172">
        <f t="shared" si="2"/>
        <v>104.7636766049141</v>
      </c>
      <c r="F10" s="173">
        <f t="shared" ref="F10:F11" si="3">D10/C10*100</f>
        <v>100</v>
      </c>
    </row>
    <row r="11" spans="1:7" s="5" customFormat="1" ht="12.75">
      <c r="A11" s="4" t="s">
        <v>250</v>
      </c>
      <c r="B11" s="97">
        <v>0</v>
      </c>
      <c r="C11" s="97">
        <v>0</v>
      </c>
      <c r="D11" s="97">
        <v>0</v>
      </c>
      <c r="E11" s="172" t="e">
        <f t="shared" si="2"/>
        <v>#DIV/0!</v>
      </c>
      <c r="F11" s="173" t="e">
        <f t="shared" si="3"/>
        <v>#DIV/0!</v>
      </c>
      <c r="G11" s="89"/>
    </row>
    <row r="12" spans="1:7">
      <c r="A12" s="294" t="s">
        <v>252</v>
      </c>
      <c r="B12" s="295"/>
      <c r="C12" s="295"/>
      <c r="D12" s="295"/>
      <c r="E12" s="295"/>
      <c r="F12" s="296"/>
    </row>
    <row r="13" spans="1:7" ht="12">
      <c r="A13" s="92" t="s">
        <v>248</v>
      </c>
      <c r="B13" s="93">
        <v>1071394.49</v>
      </c>
      <c r="C13" s="93">
        <v>1427500</v>
      </c>
      <c r="D13" s="93">
        <v>1279550.42</v>
      </c>
      <c r="E13" s="172">
        <f t="shared" ref="E13:E15" si="4">D13/B13*100</f>
        <v>119.4285048077856</v>
      </c>
      <c r="F13" s="173">
        <f>D13/C13*100</f>
        <v>89.635756217162864</v>
      </c>
    </row>
    <row r="14" spans="1:7" ht="12">
      <c r="A14" s="94" t="s">
        <v>249</v>
      </c>
      <c r="B14" s="93">
        <v>1071394.49</v>
      </c>
      <c r="C14" s="93">
        <v>1427500</v>
      </c>
      <c r="D14" s="95">
        <v>1279550.42</v>
      </c>
      <c r="E14" s="172">
        <f t="shared" si="4"/>
        <v>119.4285048077856</v>
      </c>
      <c r="F14" s="173">
        <f t="shared" ref="F14:F15" si="5">D14/C14*100</f>
        <v>89.635756217162864</v>
      </c>
    </row>
    <row r="15" spans="1:7" s="5" customFormat="1" ht="12.75">
      <c r="A15" s="96" t="s">
        <v>250</v>
      </c>
      <c r="B15" s="97">
        <v>0</v>
      </c>
      <c r="C15" s="97">
        <v>0</v>
      </c>
      <c r="D15" s="97">
        <v>0</v>
      </c>
      <c r="E15" s="172" t="e">
        <f t="shared" si="4"/>
        <v>#DIV/0!</v>
      </c>
      <c r="F15" s="173" t="e">
        <f t="shared" si="5"/>
        <v>#DIV/0!</v>
      </c>
      <c r="G15" s="89"/>
    </row>
    <row r="16" spans="1:7">
      <c r="A16" s="294" t="s">
        <v>295</v>
      </c>
      <c r="B16" s="295"/>
      <c r="C16" s="295"/>
      <c r="D16" s="295"/>
      <c r="E16" s="295"/>
      <c r="F16" s="296"/>
    </row>
    <row r="17" spans="1:7" ht="12">
      <c r="A17" s="92" t="s">
        <v>248</v>
      </c>
      <c r="B17" s="93">
        <v>0</v>
      </c>
      <c r="C17" s="93">
        <v>21234</v>
      </c>
      <c r="D17" s="93">
        <v>21234</v>
      </c>
      <c r="E17" s="172" t="e">
        <f t="shared" ref="E17:E19" si="6">D17/B17*100</f>
        <v>#DIV/0!</v>
      </c>
      <c r="F17" s="173">
        <f>D17/C17*100</f>
        <v>100</v>
      </c>
      <c r="G17" s="2"/>
    </row>
    <row r="18" spans="1:7" ht="12">
      <c r="A18" s="94" t="s">
        <v>249</v>
      </c>
      <c r="B18" s="95">
        <v>0</v>
      </c>
      <c r="C18" s="95">
        <v>21234</v>
      </c>
      <c r="D18" s="95">
        <v>21234</v>
      </c>
      <c r="E18" s="172" t="e">
        <f t="shared" si="6"/>
        <v>#DIV/0!</v>
      </c>
      <c r="F18" s="173">
        <f t="shared" ref="F18" si="7">D18/C18*100</f>
        <v>100</v>
      </c>
      <c r="G18" s="2"/>
    </row>
    <row r="19" spans="1:7" s="5" customFormat="1" ht="12.75">
      <c r="A19" s="96" t="s">
        <v>250</v>
      </c>
      <c r="B19" s="97">
        <v>0</v>
      </c>
      <c r="C19" s="97">
        <v>0</v>
      </c>
      <c r="D19" s="97">
        <v>0</v>
      </c>
      <c r="E19" s="172" t="e">
        <f t="shared" si="6"/>
        <v>#DIV/0!</v>
      </c>
      <c r="F19" s="173" t="e">
        <f>D19/C19*100</f>
        <v>#DIV/0!</v>
      </c>
    </row>
    <row r="20" spans="1:7">
      <c r="A20" s="294" t="s">
        <v>253</v>
      </c>
      <c r="B20" s="295"/>
      <c r="C20" s="295"/>
      <c r="D20" s="295"/>
      <c r="E20" s="295"/>
      <c r="F20" s="296"/>
    </row>
    <row r="21" spans="1:7" ht="12">
      <c r="A21" s="20" t="s">
        <v>248</v>
      </c>
      <c r="B21" s="93">
        <v>1858.2</v>
      </c>
      <c r="C21" s="93">
        <v>810</v>
      </c>
      <c r="D21" s="93">
        <v>800.02</v>
      </c>
      <c r="E21" s="172">
        <f t="shared" ref="E21:E23" si="8">D21/B21*100</f>
        <v>43.053492627273705</v>
      </c>
      <c r="F21" s="173">
        <f>D21/C21*100</f>
        <v>98.767901234567901</v>
      </c>
    </row>
    <row r="22" spans="1:7" ht="12">
      <c r="A22" s="3" t="s">
        <v>249</v>
      </c>
      <c r="B22" s="95">
        <v>1858.12</v>
      </c>
      <c r="C22" s="95">
        <v>810</v>
      </c>
      <c r="D22" s="95">
        <v>800</v>
      </c>
      <c r="E22" s="172">
        <f t="shared" si="8"/>
        <v>43.05426990721805</v>
      </c>
      <c r="F22" s="173">
        <f t="shared" ref="F22" si="9">D22/C22*100</f>
        <v>98.76543209876543</v>
      </c>
    </row>
    <row r="23" spans="1:7" s="5" customFormat="1" ht="12.75">
      <c r="A23" s="4" t="s">
        <v>250</v>
      </c>
      <c r="B23" s="97">
        <f>SUM(B21-B22)</f>
        <v>8.0000000000154614E-2</v>
      </c>
      <c r="C23" s="97">
        <v>0</v>
      </c>
      <c r="D23" s="97">
        <f>SUM(D21-D22)</f>
        <v>1.999999999998181E-2</v>
      </c>
      <c r="E23" s="172">
        <f t="shared" si="8"/>
        <v>24.999999999928946</v>
      </c>
      <c r="F23" s="173" t="e">
        <f>D23/C23*100</f>
        <v>#DIV/0!</v>
      </c>
      <c r="G23" s="89"/>
    </row>
    <row r="24" spans="1:7">
      <c r="A24" s="294" t="s">
        <v>254</v>
      </c>
      <c r="B24" s="295"/>
      <c r="C24" s="295"/>
      <c r="D24" s="295"/>
      <c r="E24" s="295"/>
      <c r="F24" s="296"/>
    </row>
    <row r="25" spans="1:7" s="88" customFormat="1" ht="12">
      <c r="A25" s="92" t="s">
        <v>248</v>
      </c>
      <c r="B25" s="93">
        <v>36793.97</v>
      </c>
      <c r="C25" s="93">
        <v>7911</v>
      </c>
      <c r="D25" s="93">
        <v>7911.06</v>
      </c>
      <c r="E25" s="172">
        <f>D25/B25*100</f>
        <v>21.500968772872294</v>
      </c>
      <c r="F25" s="173">
        <f>D25/C25*100</f>
        <v>100.00075843761852</v>
      </c>
    </row>
    <row r="26" spans="1:7" s="88" customFormat="1" ht="12">
      <c r="A26" s="94" t="s">
        <v>249</v>
      </c>
      <c r="B26" s="95">
        <v>33830.29</v>
      </c>
      <c r="C26" s="95">
        <v>7911</v>
      </c>
      <c r="D26" s="95">
        <v>7911.05</v>
      </c>
      <c r="E26" s="172">
        <f>D26/B26*100</f>
        <v>23.384517247709081</v>
      </c>
      <c r="F26" s="173">
        <f t="shared" ref="F26:F27" si="10">D26/C26*100</f>
        <v>100.00063203134874</v>
      </c>
    </row>
    <row r="27" spans="1:7" s="89" customFormat="1" ht="12.75">
      <c r="A27" s="96" t="s">
        <v>250</v>
      </c>
      <c r="B27" s="97">
        <f>SUM(B25-B26)</f>
        <v>2963.6800000000003</v>
      </c>
      <c r="C27" s="97">
        <f>SUM(C25-C26)</f>
        <v>0</v>
      </c>
      <c r="D27" s="97">
        <f>SUM(D25-D26)</f>
        <v>1.0000000000218279E-2</v>
      </c>
      <c r="E27" s="172">
        <f>D27/B27*100</f>
        <v>3.3741834476793303E-4</v>
      </c>
      <c r="F27" s="173" t="e">
        <f t="shared" si="10"/>
        <v>#DIV/0!</v>
      </c>
    </row>
    <row r="28" spans="1:7">
      <c r="A28" s="294" t="s">
        <v>255</v>
      </c>
      <c r="B28" s="295"/>
      <c r="C28" s="295"/>
      <c r="D28" s="295"/>
      <c r="E28" s="295"/>
      <c r="F28" s="296"/>
    </row>
    <row r="29" spans="1:7" ht="12">
      <c r="A29" s="20" t="s">
        <v>248</v>
      </c>
      <c r="B29" s="93">
        <v>141166.19</v>
      </c>
      <c r="C29" s="93">
        <v>210905</v>
      </c>
      <c r="D29" s="93">
        <v>219865.93</v>
      </c>
      <c r="E29" s="172">
        <f t="shared" ref="E29:E31" si="11">D29/B29*100</f>
        <v>155.74970890692734</v>
      </c>
      <c r="F29" s="173">
        <f>D29/C29*100</f>
        <v>104.24879922239872</v>
      </c>
    </row>
    <row r="30" spans="1:7" ht="12">
      <c r="A30" s="3" t="s">
        <v>249</v>
      </c>
      <c r="B30" s="95">
        <v>136218.89000000001</v>
      </c>
      <c r="C30" s="95">
        <v>210905</v>
      </c>
      <c r="D30" s="95">
        <v>218427.15</v>
      </c>
      <c r="E30" s="172">
        <f t="shared" si="11"/>
        <v>160.35011737358892</v>
      </c>
      <c r="F30" s="173">
        <f t="shared" ref="F30:F31" si="12">D30/C30*100</f>
        <v>103.56660581778524</v>
      </c>
    </row>
    <row r="31" spans="1:7" s="5" customFormat="1" ht="12.75">
      <c r="A31" s="4" t="s">
        <v>250</v>
      </c>
      <c r="B31" s="97">
        <f>SUM(B29-B30)</f>
        <v>4947.2999999999884</v>
      </c>
      <c r="C31" s="97">
        <f>SUM(C29-C30)</f>
        <v>0</v>
      </c>
      <c r="D31" s="97">
        <f>SUM(D29-D30)</f>
        <v>1438.7799999999988</v>
      </c>
      <c r="E31" s="172">
        <f t="shared" si="11"/>
        <v>29.082125603864778</v>
      </c>
      <c r="F31" s="173" t="e">
        <f t="shared" si="12"/>
        <v>#DIV/0!</v>
      </c>
      <c r="G31" s="89"/>
    </row>
    <row r="32" spans="1:7">
      <c r="A32" s="294" t="s">
        <v>256</v>
      </c>
      <c r="B32" s="295"/>
      <c r="C32" s="295"/>
      <c r="D32" s="295"/>
      <c r="E32" s="295"/>
      <c r="F32" s="296"/>
    </row>
    <row r="33" spans="1:7" ht="12">
      <c r="A33" s="20" t="s">
        <v>248</v>
      </c>
      <c r="B33" s="93">
        <v>46739.3</v>
      </c>
      <c r="C33" s="93">
        <v>48749</v>
      </c>
      <c r="D33" s="93">
        <v>48421.74</v>
      </c>
      <c r="E33" s="172">
        <f t="shared" ref="E33:E35" si="13">D33/B33*100</f>
        <v>103.59962601065911</v>
      </c>
      <c r="F33" s="173">
        <f>D33/C33*100</f>
        <v>99.328683665305945</v>
      </c>
    </row>
    <row r="34" spans="1:7" ht="12">
      <c r="A34" s="3" t="s">
        <v>249</v>
      </c>
      <c r="B34" s="93">
        <v>46739.3</v>
      </c>
      <c r="C34" s="95">
        <v>48749</v>
      </c>
      <c r="D34" s="95">
        <v>48421.74</v>
      </c>
      <c r="E34" s="172">
        <f t="shared" si="13"/>
        <v>103.59962601065911</v>
      </c>
      <c r="F34" s="173">
        <f t="shared" ref="F34:F35" si="14">D34/C34*100</f>
        <v>99.328683665305945</v>
      </c>
    </row>
    <row r="35" spans="1:7" s="5" customFormat="1" ht="12.75">
      <c r="A35" s="4" t="s">
        <v>250</v>
      </c>
      <c r="B35" s="97">
        <v>0</v>
      </c>
      <c r="C35" s="97">
        <v>0</v>
      </c>
      <c r="D35" s="97">
        <v>0</v>
      </c>
      <c r="E35" s="172" t="e">
        <f t="shared" si="13"/>
        <v>#DIV/0!</v>
      </c>
      <c r="F35" s="173" t="e">
        <f t="shared" si="14"/>
        <v>#DIV/0!</v>
      </c>
      <c r="G35" s="89"/>
    </row>
    <row r="36" spans="1:7">
      <c r="A36" s="294" t="s">
        <v>257</v>
      </c>
      <c r="B36" s="295"/>
      <c r="C36" s="295"/>
      <c r="D36" s="295"/>
      <c r="E36" s="295"/>
      <c r="F36" s="296"/>
    </row>
    <row r="37" spans="1:7" ht="12">
      <c r="A37" s="20" t="s">
        <v>248</v>
      </c>
      <c r="B37" s="93">
        <v>291.99</v>
      </c>
      <c r="C37" s="93">
        <v>375</v>
      </c>
      <c r="D37" s="93">
        <v>129.63</v>
      </c>
      <c r="E37" s="172">
        <f t="shared" ref="E37:E41" si="15">D37/B37*100</f>
        <v>44.395356005342649</v>
      </c>
      <c r="F37" s="173">
        <f>D37/C37*100</f>
        <v>34.567999999999998</v>
      </c>
    </row>
    <row r="38" spans="1:7" ht="12">
      <c r="A38" s="3" t="s">
        <v>249</v>
      </c>
      <c r="B38" s="95">
        <v>291.99</v>
      </c>
      <c r="C38" s="95">
        <v>375</v>
      </c>
      <c r="D38" s="95">
        <v>129.63</v>
      </c>
      <c r="E38" s="172">
        <f t="shared" si="15"/>
        <v>44.395356005342649</v>
      </c>
      <c r="F38" s="173">
        <f t="shared" ref="F38:F41" si="16">D38/C38*100</f>
        <v>34.567999999999998</v>
      </c>
    </row>
    <row r="39" spans="1:7" s="5" customFormat="1" ht="13.5" thickBot="1">
      <c r="A39" s="22" t="s">
        <v>250</v>
      </c>
      <c r="B39" s="169">
        <v>0</v>
      </c>
      <c r="C39" s="169">
        <v>0</v>
      </c>
      <c r="D39" s="169">
        <v>0</v>
      </c>
      <c r="E39" s="174" t="e">
        <f t="shared" si="15"/>
        <v>#DIV/0!</v>
      </c>
      <c r="F39" s="175" t="e">
        <f t="shared" si="16"/>
        <v>#DIV/0!</v>
      </c>
      <c r="G39" s="89"/>
    </row>
    <row r="40" spans="1:7" s="1" customFormat="1" ht="14.1" customHeight="1">
      <c r="A40" s="23" t="s">
        <v>260</v>
      </c>
      <c r="B40" s="24">
        <f>SUM(B5+B9+B13+B21++B29+B33+B37)</f>
        <v>1623925.3399999999</v>
      </c>
      <c r="C40" s="24">
        <f>SUM(C5+C9+C13+C21+C29+C33+C37+C17)</f>
        <v>2225633</v>
      </c>
      <c r="D40" s="24">
        <f>SUM(D5+D9+D13+D21+D29+D33+D37+D17)</f>
        <v>2064124.2399999998</v>
      </c>
      <c r="E40" s="176">
        <f t="shared" si="15"/>
        <v>127.1070897877608</v>
      </c>
      <c r="F40" s="177">
        <f t="shared" si="16"/>
        <v>92.743243832204129</v>
      </c>
      <c r="G40" s="90"/>
    </row>
    <row r="41" spans="1:7" s="1" customFormat="1" ht="14.1" customHeight="1">
      <c r="A41" s="25" t="s">
        <v>261</v>
      </c>
      <c r="B41" s="26">
        <f>SUM(B6+B10+B14+B22+B26+B30+B34+B38)</f>
        <v>1652808.25</v>
      </c>
      <c r="C41" s="26">
        <f>SUM(C6+C10+C14+C22+C26+C30+C34+C38+C18)</f>
        <v>2233544</v>
      </c>
      <c r="D41" s="26">
        <f>SUM(D6+D10+D14+D22+D26+D30+D34+D38+D18)</f>
        <v>2070596.4899999998</v>
      </c>
      <c r="E41" s="178">
        <f t="shared" si="15"/>
        <v>125.27747789255044</v>
      </c>
      <c r="F41" s="179">
        <f t="shared" si="16"/>
        <v>92.704531005433509</v>
      </c>
      <c r="G41" s="90"/>
    </row>
    <row r="43" spans="1:7">
      <c r="D43" s="91"/>
      <c r="F43" s="2"/>
    </row>
    <row r="44" spans="1:7">
      <c r="D44" s="91"/>
      <c r="F44" s="2"/>
    </row>
    <row r="45" spans="1:7">
      <c r="B45" s="180"/>
      <c r="D45" s="91"/>
      <c r="F45" s="2"/>
    </row>
    <row r="46" spans="1:7">
      <c r="D46" s="91"/>
      <c r="F46" s="2"/>
    </row>
    <row r="51" spans="3:3">
      <c r="C51" s="91"/>
    </row>
  </sheetData>
  <mergeCells count="10">
    <mergeCell ref="A32:F32"/>
    <mergeCell ref="A36:F36"/>
    <mergeCell ref="A1:F1"/>
    <mergeCell ref="A8:F8"/>
    <mergeCell ref="A12:F12"/>
    <mergeCell ref="A20:F20"/>
    <mergeCell ref="A24:F24"/>
    <mergeCell ref="A28:F28"/>
    <mergeCell ref="A4:F4"/>
    <mergeCell ref="A16:F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96F02-BAD7-4015-88C4-AECE4E0D7543}">
  <dimension ref="A1:G11"/>
  <sheetViews>
    <sheetView workbookViewId="0">
      <selection sqref="A1:G1"/>
    </sheetView>
  </sheetViews>
  <sheetFormatPr defaultRowHeight="15"/>
  <cols>
    <col min="1" max="1" width="23.5703125" customWidth="1"/>
    <col min="2" max="8" width="15.7109375" customWidth="1"/>
  </cols>
  <sheetData>
    <row r="1" spans="1:7" ht="15.75" customHeight="1">
      <c r="A1" s="300" t="s">
        <v>305</v>
      </c>
      <c r="B1" s="300"/>
      <c r="C1" s="300"/>
      <c r="D1" s="300"/>
      <c r="E1" s="300"/>
      <c r="F1" s="300"/>
      <c r="G1" s="300"/>
    </row>
    <row r="2" spans="1:7" ht="36.950000000000003" customHeight="1">
      <c r="A2" s="204" t="s">
        <v>306</v>
      </c>
      <c r="B2" s="204" t="s">
        <v>307</v>
      </c>
      <c r="C2" s="204" t="s">
        <v>322</v>
      </c>
      <c r="D2" s="204" t="s">
        <v>308</v>
      </c>
      <c r="E2" s="204" t="s">
        <v>309</v>
      </c>
      <c r="F2" s="204" t="s">
        <v>310</v>
      </c>
      <c r="G2" s="204" t="s">
        <v>311</v>
      </c>
    </row>
    <row r="3" spans="1:7" ht="36.950000000000003" customHeight="1">
      <c r="A3" s="205">
        <v>1</v>
      </c>
      <c r="B3" s="206">
        <v>2</v>
      </c>
      <c r="C3" s="206">
        <v>3</v>
      </c>
      <c r="D3" s="206">
        <v>4</v>
      </c>
      <c r="E3" s="206">
        <v>5</v>
      </c>
      <c r="F3" s="206" t="s">
        <v>312</v>
      </c>
      <c r="G3" s="206" t="s">
        <v>313</v>
      </c>
    </row>
    <row r="4" spans="1:7" ht="36.950000000000003" customHeight="1">
      <c r="A4" s="207" t="s">
        <v>261</v>
      </c>
      <c r="B4" s="209">
        <v>1652808.25</v>
      </c>
      <c r="C4" s="209">
        <v>2233544</v>
      </c>
      <c r="D4" s="209">
        <v>2233544</v>
      </c>
      <c r="E4" s="209">
        <f>+E5</f>
        <v>2070596.49</v>
      </c>
      <c r="F4" s="210">
        <f>E4/D4</f>
        <v>0.92704531005433521</v>
      </c>
      <c r="G4" s="210">
        <f>E4/B4</f>
        <v>1.2527747789255046</v>
      </c>
    </row>
    <row r="5" spans="1:7" ht="36.950000000000003" customHeight="1">
      <c r="A5" s="211" t="s">
        <v>314</v>
      </c>
      <c r="B5" s="208">
        <v>1652808.25</v>
      </c>
      <c r="C5" s="208">
        <v>2233544</v>
      </c>
      <c r="D5" s="208">
        <v>2233544</v>
      </c>
      <c r="E5" s="208">
        <f>+E6</f>
        <v>2070596.49</v>
      </c>
      <c r="F5" s="210">
        <f>E5/D5</f>
        <v>0.92704531005433521</v>
      </c>
      <c r="G5" s="210">
        <f>E5/B5</f>
        <v>1.2527747789255046</v>
      </c>
    </row>
    <row r="6" spans="1:7" ht="36.950000000000003" customHeight="1">
      <c r="A6" s="211" t="s">
        <v>315</v>
      </c>
      <c r="B6" s="208">
        <v>1652808.25</v>
      </c>
      <c r="C6" s="208">
        <v>2233544</v>
      </c>
      <c r="D6" s="208">
        <v>2233544</v>
      </c>
      <c r="E6" s="208">
        <f>+E7+E8</f>
        <v>2070596.49</v>
      </c>
      <c r="F6" s="210">
        <f>E6/D6</f>
        <v>0.92704531005433521</v>
      </c>
      <c r="G6" s="210">
        <f>E6/B6</f>
        <v>1.2527747789255046</v>
      </c>
    </row>
    <row r="7" spans="1:7" ht="36.950000000000003" customHeight="1">
      <c r="A7" s="211" t="s">
        <v>316</v>
      </c>
      <c r="B7" s="208">
        <v>1652808.25</v>
      </c>
      <c r="C7" s="208">
        <v>2233544</v>
      </c>
      <c r="D7" s="208">
        <v>2233544</v>
      </c>
      <c r="E7" s="208">
        <v>1920637.14</v>
      </c>
      <c r="F7" s="210"/>
      <c r="G7" s="210"/>
    </row>
    <row r="8" spans="1:7" ht="36.950000000000003" customHeight="1">
      <c r="A8" s="212" t="s">
        <v>317</v>
      </c>
      <c r="B8" s="213"/>
      <c r="C8" s="213"/>
      <c r="D8" s="213"/>
      <c r="E8" s="214">
        <v>149959.35</v>
      </c>
      <c r="F8" s="215"/>
      <c r="G8" s="215"/>
    </row>
    <row r="9" spans="1:7">
      <c r="A9" s="207"/>
      <c r="B9" s="216"/>
      <c r="C9" s="216"/>
      <c r="D9" s="217"/>
      <c r="E9" s="218"/>
      <c r="F9" s="218"/>
      <c r="G9" s="218"/>
    </row>
    <row r="10" spans="1:7">
      <c r="A10" s="219"/>
      <c r="B10" s="216"/>
      <c r="C10" s="216"/>
      <c r="D10" s="217"/>
      <c r="E10" s="218"/>
      <c r="F10" s="218"/>
      <c r="G10" s="218"/>
    </row>
    <row r="11" spans="1:7">
      <c r="A11" s="212"/>
      <c r="B11" s="216"/>
      <c r="C11" s="216"/>
      <c r="D11" s="217"/>
      <c r="E11" s="218"/>
      <c r="F11" s="218"/>
      <c r="G11" s="218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7"/>
  <sheetViews>
    <sheetView zoomScaleNormal="100" workbookViewId="0">
      <selection sqref="A1:I1"/>
    </sheetView>
  </sheetViews>
  <sheetFormatPr defaultColWidth="9.140625" defaultRowHeight="11.25"/>
  <cols>
    <col min="1" max="1" width="8.28515625" style="6" customWidth="1"/>
    <col min="2" max="2" width="8.140625" style="6" customWidth="1"/>
    <col min="3" max="3" width="7.140625" style="6" customWidth="1"/>
    <col min="4" max="4" width="1.42578125" style="6" customWidth="1"/>
    <col min="5" max="5" width="14.42578125" style="6" customWidth="1"/>
    <col min="6" max="6" width="14" style="44" customWidth="1"/>
    <col min="7" max="7" width="6.28515625" style="9" customWidth="1"/>
    <col min="8" max="8" width="9.140625" style="9"/>
    <col min="9" max="9" width="10.7109375" style="6" customWidth="1"/>
    <col min="10" max="10" width="10" style="6" bestFit="1" customWidth="1"/>
    <col min="11" max="16384" width="9.140625" style="6"/>
  </cols>
  <sheetData>
    <row r="1" spans="1:9" ht="23.25" customHeight="1">
      <c r="A1" s="474" t="s">
        <v>86</v>
      </c>
      <c r="B1" s="475"/>
      <c r="C1" s="475"/>
      <c r="D1" s="475"/>
      <c r="E1" s="475"/>
      <c r="F1" s="475"/>
      <c r="G1" s="475"/>
      <c r="H1" s="475"/>
      <c r="I1" s="475"/>
    </row>
    <row r="2" spans="1:9" ht="11.25" customHeight="1">
      <c r="A2" s="439" t="s">
        <v>226</v>
      </c>
      <c r="B2" s="440"/>
      <c r="C2" s="440"/>
      <c r="D2" s="440"/>
      <c r="E2" s="440"/>
      <c r="F2" s="440"/>
      <c r="G2" s="440"/>
      <c r="H2" s="440"/>
      <c r="I2" s="441"/>
    </row>
    <row r="3" spans="1:9" ht="15" customHeight="1">
      <c r="A3" s="442"/>
      <c r="B3" s="443"/>
      <c r="C3" s="443"/>
      <c r="D3" s="443"/>
      <c r="E3" s="443"/>
      <c r="F3" s="443"/>
      <c r="G3" s="443"/>
      <c r="H3" s="443"/>
      <c r="I3" s="444"/>
    </row>
    <row r="4" spans="1:9" ht="6.75" hidden="1" customHeight="1">
      <c r="A4" s="442"/>
      <c r="B4" s="443"/>
      <c r="C4" s="443"/>
      <c r="D4" s="443"/>
      <c r="E4" s="443"/>
      <c r="F4" s="443"/>
      <c r="G4" s="443"/>
      <c r="H4" s="443"/>
      <c r="I4" s="444"/>
    </row>
    <row r="5" spans="1:9" ht="27" hidden="1" customHeight="1">
      <c r="A5" s="445"/>
      <c r="B5" s="446"/>
      <c r="C5" s="446"/>
      <c r="D5" s="446"/>
      <c r="E5" s="446"/>
      <c r="F5" s="446"/>
      <c r="G5" s="446"/>
      <c r="H5" s="446"/>
      <c r="I5" s="447"/>
    </row>
    <row r="6" spans="1:9" ht="15" customHeight="1">
      <c r="A6" s="419" t="s">
        <v>147</v>
      </c>
      <c r="B6" s="419"/>
      <c r="C6" s="448" t="s">
        <v>149</v>
      </c>
      <c r="D6" s="449"/>
      <c r="E6" s="450"/>
      <c r="F6" s="428" t="s">
        <v>287</v>
      </c>
      <c r="G6" s="429" t="s">
        <v>288</v>
      </c>
      <c r="H6" s="429"/>
      <c r="I6" s="418" t="s">
        <v>148</v>
      </c>
    </row>
    <row r="7" spans="1:9" ht="36" customHeight="1">
      <c r="A7" s="419"/>
      <c r="B7" s="419"/>
      <c r="C7" s="451"/>
      <c r="D7" s="452"/>
      <c r="E7" s="453"/>
      <c r="F7" s="428"/>
      <c r="G7" s="429"/>
      <c r="H7" s="429"/>
      <c r="I7" s="418"/>
    </row>
    <row r="8" spans="1:9">
      <c r="A8" s="459">
        <v>1</v>
      </c>
      <c r="B8" s="459"/>
      <c r="C8" s="460">
        <v>2</v>
      </c>
      <c r="D8" s="461"/>
      <c r="E8" s="462"/>
      <c r="F8" s="136">
        <v>3</v>
      </c>
      <c r="G8" s="463">
        <v>4</v>
      </c>
      <c r="H8" s="463"/>
      <c r="I8" s="8">
        <v>5</v>
      </c>
    </row>
    <row r="9" spans="1:9" ht="34.5" hidden="1" customHeight="1">
      <c r="A9" s="430"/>
      <c r="B9" s="430"/>
      <c r="C9" s="425"/>
      <c r="D9" s="427"/>
      <c r="E9" s="426"/>
      <c r="F9" s="128"/>
      <c r="G9" s="420"/>
      <c r="H9" s="420"/>
      <c r="I9" s="7"/>
    </row>
    <row r="10" spans="1:9" ht="11.25" customHeight="1">
      <c r="A10" s="430" t="s">
        <v>87</v>
      </c>
      <c r="B10" s="430"/>
      <c r="C10" s="431" t="s">
        <v>145</v>
      </c>
      <c r="D10" s="432"/>
      <c r="E10" s="433"/>
      <c r="F10" s="128">
        <f>SUM(F11+F64+F401+F409)</f>
        <v>2233544</v>
      </c>
      <c r="G10" s="420">
        <f>SUM(G11+G64+G401)</f>
        <v>2070596.4899999998</v>
      </c>
      <c r="H10" s="420"/>
      <c r="I10" s="7">
        <f t="shared" ref="I10:I44" si="0">G10/F10*100</f>
        <v>92.704531005433509</v>
      </c>
    </row>
    <row r="11" spans="1:9" s="10" customFormat="1" ht="59.25" customHeight="1">
      <c r="A11" s="454" t="s">
        <v>150</v>
      </c>
      <c r="B11" s="455"/>
      <c r="C11" s="455"/>
      <c r="D11" s="455"/>
      <c r="E11" s="456"/>
      <c r="F11" s="137">
        <f>SUM(F12+F51)</f>
        <v>1520715</v>
      </c>
      <c r="G11" s="464">
        <f>SUM(G12+G51)</f>
        <v>1372765.42</v>
      </c>
      <c r="H11" s="464"/>
      <c r="I11" s="18">
        <f>G11/F11*100</f>
        <v>90.271051446194718</v>
      </c>
    </row>
    <row r="12" spans="1:9" s="10" customFormat="1" ht="31.5" customHeight="1">
      <c r="A12" s="319" t="s">
        <v>143</v>
      </c>
      <c r="B12" s="319"/>
      <c r="C12" s="371" t="s">
        <v>144</v>
      </c>
      <c r="D12" s="372"/>
      <c r="E12" s="373"/>
      <c r="F12" s="127">
        <f>SUM(F13)</f>
        <v>93215</v>
      </c>
      <c r="G12" s="377">
        <f>SUM(G14)</f>
        <v>93215</v>
      </c>
      <c r="H12" s="377"/>
      <c r="I12" s="16">
        <f>G12/F12*100</f>
        <v>100</v>
      </c>
    </row>
    <row r="13" spans="1:9" s="11" customFormat="1" ht="24" customHeight="1">
      <c r="A13" s="306" t="s">
        <v>142</v>
      </c>
      <c r="B13" s="306"/>
      <c r="C13" s="307" t="s">
        <v>146</v>
      </c>
      <c r="D13" s="308"/>
      <c r="E13" s="309"/>
      <c r="F13" s="111">
        <f>SUM(F14)</f>
        <v>93215</v>
      </c>
      <c r="G13" s="310">
        <f>SUM(G14)</f>
        <v>93215</v>
      </c>
      <c r="H13" s="310"/>
      <c r="I13" s="17">
        <f t="shared" si="0"/>
        <v>100</v>
      </c>
    </row>
    <row r="14" spans="1:9" ht="11.25" customHeight="1">
      <c r="A14" s="434" t="s">
        <v>88</v>
      </c>
      <c r="B14" s="434"/>
      <c r="C14" s="422" t="s">
        <v>89</v>
      </c>
      <c r="D14" s="424"/>
      <c r="E14" s="423"/>
      <c r="F14" s="112">
        <f>SUM(F15+F42)</f>
        <v>93215</v>
      </c>
      <c r="G14" s="421">
        <f>SUM(G16+G19+G26+G36+G43)</f>
        <v>93215</v>
      </c>
      <c r="H14" s="421"/>
      <c r="I14" s="7">
        <f t="shared" si="0"/>
        <v>100</v>
      </c>
    </row>
    <row r="15" spans="1:9" ht="11.25" customHeight="1">
      <c r="A15" s="434" t="s">
        <v>90</v>
      </c>
      <c r="B15" s="434"/>
      <c r="C15" s="422" t="s">
        <v>91</v>
      </c>
      <c r="D15" s="424"/>
      <c r="E15" s="423"/>
      <c r="F15" s="112">
        <f>SUM(F16+F19+F26+F36)</f>
        <v>92165</v>
      </c>
      <c r="G15" s="421">
        <f>SUM(G16+G26+G36+G19)</f>
        <v>92131.22</v>
      </c>
      <c r="H15" s="421"/>
      <c r="I15" s="7">
        <f t="shared" si="0"/>
        <v>99.963348342646341</v>
      </c>
    </row>
    <row r="16" spans="1:9" ht="24.75" customHeight="1">
      <c r="A16" s="434" t="s">
        <v>92</v>
      </c>
      <c r="B16" s="434"/>
      <c r="C16" s="422" t="s">
        <v>93</v>
      </c>
      <c r="D16" s="424"/>
      <c r="E16" s="423"/>
      <c r="F16" s="112">
        <f>SUM(F17:F18)</f>
        <v>7985</v>
      </c>
      <c r="G16" s="421">
        <f>SUM(G17:H18)</f>
        <v>7938.8499999999995</v>
      </c>
      <c r="H16" s="421"/>
      <c r="I16" s="7">
        <f t="shared" si="0"/>
        <v>99.422041327489026</v>
      </c>
    </row>
    <row r="17" spans="1:9" ht="11.25" customHeight="1">
      <c r="A17" s="430" t="s">
        <v>94</v>
      </c>
      <c r="B17" s="430"/>
      <c r="C17" s="425" t="s">
        <v>154</v>
      </c>
      <c r="D17" s="427"/>
      <c r="E17" s="426"/>
      <c r="F17" s="128">
        <v>7019</v>
      </c>
      <c r="G17" s="420">
        <v>7232.44</v>
      </c>
      <c r="H17" s="420"/>
      <c r="I17" s="7">
        <f t="shared" si="0"/>
        <v>103.04088901552927</v>
      </c>
    </row>
    <row r="18" spans="1:9" ht="21.75" customHeight="1">
      <c r="A18" s="430" t="s">
        <v>95</v>
      </c>
      <c r="B18" s="430"/>
      <c r="C18" s="425" t="s">
        <v>155</v>
      </c>
      <c r="D18" s="427"/>
      <c r="E18" s="426"/>
      <c r="F18" s="128">
        <v>966</v>
      </c>
      <c r="G18" s="420">
        <v>706.41</v>
      </c>
      <c r="H18" s="420"/>
      <c r="I18" s="7">
        <f t="shared" si="0"/>
        <v>73.127329192546568</v>
      </c>
    </row>
    <row r="19" spans="1:9" ht="22.5" customHeight="1">
      <c r="A19" s="434" t="s">
        <v>96</v>
      </c>
      <c r="B19" s="434"/>
      <c r="C19" s="422" t="s">
        <v>97</v>
      </c>
      <c r="D19" s="424"/>
      <c r="E19" s="423"/>
      <c r="F19" s="112">
        <f>SUM(F20:F25)</f>
        <v>15943</v>
      </c>
      <c r="G19" s="421">
        <f>SUM(G20:H25)</f>
        <v>16638.469999999998</v>
      </c>
      <c r="H19" s="421"/>
      <c r="I19" s="7">
        <f t="shared" si="0"/>
        <v>104.36222793702564</v>
      </c>
    </row>
    <row r="20" spans="1:9" ht="24" customHeight="1">
      <c r="A20" s="430" t="s">
        <v>98</v>
      </c>
      <c r="B20" s="430"/>
      <c r="C20" s="425" t="s">
        <v>153</v>
      </c>
      <c r="D20" s="427"/>
      <c r="E20" s="426"/>
      <c r="F20" s="128">
        <v>11174</v>
      </c>
      <c r="G20" s="420">
        <v>14255.38</v>
      </c>
      <c r="H20" s="420"/>
      <c r="I20" s="7">
        <f t="shared" si="0"/>
        <v>127.57633792733129</v>
      </c>
    </row>
    <row r="21" spans="1:9" ht="11.25" customHeight="1">
      <c r="A21" s="430">
        <v>3222</v>
      </c>
      <c r="B21" s="430"/>
      <c r="C21" s="425" t="s">
        <v>151</v>
      </c>
      <c r="D21" s="427"/>
      <c r="E21" s="426"/>
      <c r="F21" s="128">
        <v>596</v>
      </c>
      <c r="G21" s="420">
        <v>181.79</v>
      </c>
      <c r="H21" s="420"/>
      <c r="I21" s="7">
        <f t="shared" ref="I21" si="1">G21/F21*100</f>
        <v>30.50167785234899</v>
      </c>
    </row>
    <row r="22" spans="1:9" ht="27" customHeight="1">
      <c r="A22" s="430" t="s">
        <v>99</v>
      </c>
      <c r="B22" s="430"/>
      <c r="C22" s="425" t="s">
        <v>152</v>
      </c>
      <c r="D22" s="427"/>
      <c r="E22" s="426"/>
      <c r="F22" s="128">
        <v>56</v>
      </c>
      <c r="G22" s="420">
        <v>56.67</v>
      </c>
      <c r="H22" s="420"/>
      <c r="I22" s="7">
        <f t="shared" si="0"/>
        <v>101.19642857142857</v>
      </c>
    </row>
    <row r="23" spans="1:9" ht="23.25" customHeight="1">
      <c r="A23" s="425">
        <v>3224</v>
      </c>
      <c r="B23" s="426"/>
      <c r="C23" s="425" t="s">
        <v>170</v>
      </c>
      <c r="D23" s="427"/>
      <c r="E23" s="426"/>
      <c r="F23" s="128">
        <v>3105</v>
      </c>
      <c r="G23" s="420">
        <v>991.47</v>
      </c>
      <c r="H23" s="420"/>
      <c r="I23" s="7">
        <f t="shared" si="0"/>
        <v>31.931400966183578</v>
      </c>
    </row>
    <row r="24" spans="1:9" ht="11.25" customHeight="1">
      <c r="A24" s="425" t="s">
        <v>100</v>
      </c>
      <c r="B24" s="426"/>
      <c r="C24" s="425" t="s">
        <v>157</v>
      </c>
      <c r="D24" s="427"/>
      <c r="E24" s="426"/>
      <c r="F24" s="128">
        <v>351</v>
      </c>
      <c r="G24" s="420">
        <v>491.73</v>
      </c>
      <c r="H24" s="420"/>
      <c r="I24" s="7">
        <f t="shared" si="0"/>
        <v>140.09401709401709</v>
      </c>
    </row>
    <row r="25" spans="1:9" ht="24.75" customHeight="1">
      <c r="A25" s="425" t="s">
        <v>101</v>
      </c>
      <c r="B25" s="426"/>
      <c r="C25" s="425" t="s">
        <v>102</v>
      </c>
      <c r="D25" s="427"/>
      <c r="E25" s="426"/>
      <c r="F25" s="128">
        <v>661</v>
      </c>
      <c r="G25" s="420">
        <v>661.43</v>
      </c>
      <c r="H25" s="420"/>
      <c r="I25" s="7">
        <f t="shared" si="0"/>
        <v>100.06505295007564</v>
      </c>
    </row>
    <row r="26" spans="1:9" ht="11.25" customHeight="1">
      <c r="A26" s="422" t="s">
        <v>103</v>
      </c>
      <c r="B26" s="423"/>
      <c r="C26" s="422" t="s">
        <v>104</v>
      </c>
      <c r="D26" s="424"/>
      <c r="E26" s="423"/>
      <c r="F26" s="112">
        <f>SUM(F27:F35)</f>
        <v>63940</v>
      </c>
      <c r="G26" s="421">
        <f>SUM(G27:H35)</f>
        <v>62656.049999999996</v>
      </c>
      <c r="H26" s="421"/>
      <c r="I26" s="7">
        <f t="shared" si="0"/>
        <v>97.991945573975585</v>
      </c>
    </row>
    <row r="27" spans="1:9" ht="21.75" customHeight="1">
      <c r="A27" s="425" t="s">
        <v>105</v>
      </c>
      <c r="B27" s="426"/>
      <c r="C27" s="425" t="s">
        <v>158</v>
      </c>
      <c r="D27" s="427"/>
      <c r="E27" s="426"/>
      <c r="F27" s="128">
        <v>6430</v>
      </c>
      <c r="G27" s="420">
        <v>6465.91</v>
      </c>
      <c r="H27" s="420"/>
      <c r="I27" s="7">
        <f t="shared" si="0"/>
        <v>100.55847589424572</v>
      </c>
    </row>
    <row r="28" spans="1:9" ht="20.25" customHeight="1">
      <c r="A28" s="425">
        <v>3232</v>
      </c>
      <c r="B28" s="426"/>
      <c r="C28" s="425" t="s">
        <v>164</v>
      </c>
      <c r="D28" s="427"/>
      <c r="E28" s="426"/>
      <c r="F28" s="128">
        <v>8498</v>
      </c>
      <c r="G28" s="420">
        <v>11376.15</v>
      </c>
      <c r="H28" s="420"/>
      <c r="I28" s="7">
        <f t="shared" si="0"/>
        <v>133.86855730760178</v>
      </c>
    </row>
    <row r="29" spans="1:9" ht="18.75" customHeight="1">
      <c r="A29" s="425" t="s">
        <v>107</v>
      </c>
      <c r="B29" s="426"/>
      <c r="C29" s="425" t="s">
        <v>108</v>
      </c>
      <c r="D29" s="427"/>
      <c r="E29" s="426"/>
      <c r="F29" s="128">
        <v>604</v>
      </c>
      <c r="G29" s="420">
        <v>604.73</v>
      </c>
      <c r="H29" s="420"/>
      <c r="I29" s="7">
        <f t="shared" si="0"/>
        <v>100.12086092715231</v>
      </c>
    </row>
    <row r="30" spans="1:9" ht="17.25" customHeight="1">
      <c r="A30" s="425" t="s">
        <v>109</v>
      </c>
      <c r="B30" s="426"/>
      <c r="C30" s="425" t="s">
        <v>169</v>
      </c>
      <c r="D30" s="427"/>
      <c r="E30" s="426"/>
      <c r="F30" s="128">
        <v>17280</v>
      </c>
      <c r="G30" s="420">
        <v>17962.91</v>
      </c>
      <c r="H30" s="420"/>
      <c r="I30" s="7">
        <f t="shared" si="0"/>
        <v>103.95202546296296</v>
      </c>
    </row>
    <row r="31" spans="1:9" ht="11.25" customHeight="1">
      <c r="A31" s="425" t="s">
        <v>111</v>
      </c>
      <c r="B31" s="426"/>
      <c r="C31" s="425" t="s">
        <v>274</v>
      </c>
      <c r="D31" s="427"/>
      <c r="E31" s="426"/>
      <c r="F31" s="128">
        <v>0</v>
      </c>
      <c r="G31" s="420">
        <v>978.75</v>
      </c>
      <c r="H31" s="420"/>
      <c r="I31" s="7" t="e">
        <f t="shared" si="0"/>
        <v>#DIV/0!</v>
      </c>
    </row>
    <row r="32" spans="1:9" ht="18" customHeight="1">
      <c r="A32" s="425" t="s">
        <v>112</v>
      </c>
      <c r="B32" s="426"/>
      <c r="C32" s="425" t="s">
        <v>227</v>
      </c>
      <c r="D32" s="427"/>
      <c r="E32" s="426"/>
      <c r="F32" s="128">
        <v>7580</v>
      </c>
      <c r="G32" s="420">
        <v>7579.11</v>
      </c>
      <c r="H32" s="420"/>
      <c r="I32" s="7">
        <f t="shared" si="0"/>
        <v>99.988258575197889</v>
      </c>
    </row>
    <row r="33" spans="1:9" ht="11.25" customHeight="1">
      <c r="A33" s="425" t="s">
        <v>114</v>
      </c>
      <c r="B33" s="426"/>
      <c r="C33" s="425" t="s">
        <v>222</v>
      </c>
      <c r="D33" s="427"/>
      <c r="E33" s="426"/>
      <c r="F33" s="128">
        <v>993</v>
      </c>
      <c r="G33" s="420">
        <v>808.17</v>
      </c>
      <c r="H33" s="420"/>
      <c r="I33" s="7">
        <f t="shared" si="0"/>
        <v>81.38670694864048</v>
      </c>
    </row>
    <row r="34" spans="1:9" ht="11.25" customHeight="1">
      <c r="A34" s="425" t="s">
        <v>116</v>
      </c>
      <c r="B34" s="426"/>
      <c r="C34" s="425" t="s">
        <v>275</v>
      </c>
      <c r="D34" s="427"/>
      <c r="E34" s="426"/>
      <c r="F34" s="128">
        <v>3010</v>
      </c>
      <c r="G34" s="420">
        <v>3288</v>
      </c>
      <c r="H34" s="420"/>
      <c r="I34" s="7">
        <f t="shared" si="0"/>
        <v>109.2358803986711</v>
      </c>
    </row>
    <row r="35" spans="1:9" ht="11.25" customHeight="1">
      <c r="A35" s="425" t="s">
        <v>118</v>
      </c>
      <c r="B35" s="426"/>
      <c r="C35" s="425" t="s">
        <v>221</v>
      </c>
      <c r="D35" s="427"/>
      <c r="E35" s="426"/>
      <c r="F35" s="128">
        <v>19545</v>
      </c>
      <c r="G35" s="420">
        <v>13592.32</v>
      </c>
      <c r="H35" s="420"/>
      <c r="I35" s="7">
        <f t="shared" si="0"/>
        <v>69.543719621386543</v>
      </c>
    </row>
    <row r="36" spans="1:9" ht="11.25" customHeight="1">
      <c r="A36" s="422" t="s">
        <v>120</v>
      </c>
      <c r="B36" s="423"/>
      <c r="C36" s="422" t="s">
        <v>121</v>
      </c>
      <c r="D36" s="424"/>
      <c r="E36" s="423"/>
      <c r="F36" s="112">
        <f>SUM(F37:F41)</f>
        <v>4297</v>
      </c>
      <c r="G36" s="421">
        <f>SUM(G37:H41)</f>
        <v>4897.8500000000004</v>
      </c>
      <c r="H36" s="421"/>
      <c r="I36" s="7">
        <f t="shared" si="0"/>
        <v>113.98301140330464</v>
      </c>
    </row>
    <row r="37" spans="1:9" ht="11.25" customHeight="1">
      <c r="A37" s="425" t="s">
        <v>122</v>
      </c>
      <c r="B37" s="426"/>
      <c r="C37" s="425" t="s">
        <v>276</v>
      </c>
      <c r="D37" s="427"/>
      <c r="E37" s="426"/>
      <c r="F37" s="128">
        <v>3240</v>
      </c>
      <c r="G37" s="420">
        <v>3240</v>
      </c>
      <c r="H37" s="420"/>
      <c r="I37" s="7">
        <f t="shared" si="0"/>
        <v>100</v>
      </c>
    </row>
    <row r="38" spans="1:9" ht="11.25" customHeight="1">
      <c r="A38" s="425">
        <v>3293</v>
      </c>
      <c r="B38" s="426"/>
      <c r="C38" s="425" t="s">
        <v>160</v>
      </c>
      <c r="D38" s="427"/>
      <c r="E38" s="426"/>
      <c r="F38" s="128">
        <v>0</v>
      </c>
      <c r="G38" s="420">
        <v>68.709999999999994</v>
      </c>
      <c r="H38" s="420"/>
      <c r="I38" s="7" t="e">
        <f t="shared" ref="I38" si="2">G38/F38*100</f>
        <v>#DIV/0!</v>
      </c>
    </row>
    <row r="39" spans="1:9" ht="11.25" customHeight="1">
      <c r="A39" s="425" t="s">
        <v>124</v>
      </c>
      <c r="B39" s="426"/>
      <c r="C39" s="425" t="s">
        <v>277</v>
      </c>
      <c r="D39" s="427"/>
      <c r="E39" s="426"/>
      <c r="F39" s="128">
        <v>55</v>
      </c>
      <c r="G39" s="420">
        <v>53.09</v>
      </c>
      <c r="H39" s="420"/>
      <c r="I39" s="7">
        <f t="shared" si="0"/>
        <v>96.527272727272731</v>
      </c>
    </row>
    <row r="40" spans="1:9" ht="11.25" customHeight="1">
      <c r="A40" s="425">
        <v>3295</v>
      </c>
      <c r="B40" s="426"/>
      <c r="C40" s="425" t="s">
        <v>273</v>
      </c>
      <c r="D40" s="427"/>
      <c r="E40" s="426"/>
      <c r="F40" s="128">
        <v>306</v>
      </c>
      <c r="G40" s="420">
        <v>614.99</v>
      </c>
      <c r="H40" s="420"/>
      <c r="I40" s="7">
        <f t="shared" ref="I40" si="3">G40/F40*100</f>
        <v>200.97712418300654</v>
      </c>
    </row>
    <row r="41" spans="1:9" ht="11.25" customHeight="1">
      <c r="A41" s="425" t="s">
        <v>126</v>
      </c>
      <c r="B41" s="426"/>
      <c r="C41" s="425" t="s">
        <v>121</v>
      </c>
      <c r="D41" s="427"/>
      <c r="E41" s="426"/>
      <c r="F41" s="128">
        <v>696</v>
      </c>
      <c r="G41" s="420">
        <v>921.06</v>
      </c>
      <c r="H41" s="420"/>
      <c r="I41" s="7">
        <f t="shared" si="0"/>
        <v>132.33620689655172</v>
      </c>
    </row>
    <row r="42" spans="1:9" ht="11.25" customHeight="1">
      <c r="A42" s="422" t="s">
        <v>127</v>
      </c>
      <c r="B42" s="423"/>
      <c r="C42" s="422" t="s">
        <v>128</v>
      </c>
      <c r="D42" s="424"/>
      <c r="E42" s="423"/>
      <c r="F42" s="112">
        <f>SUM(F43)</f>
        <v>1050</v>
      </c>
      <c r="G42" s="421">
        <f>SUM(G43)</f>
        <v>1083.78</v>
      </c>
      <c r="H42" s="421"/>
      <c r="I42" s="7">
        <f t="shared" si="0"/>
        <v>103.21714285714285</v>
      </c>
    </row>
    <row r="43" spans="1:9" ht="11.25" customHeight="1">
      <c r="A43" s="422" t="s">
        <v>129</v>
      </c>
      <c r="B43" s="423"/>
      <c r="C43" s="422" t="s">
        <v>130</v>
      </c>
      <c r="D43" s="424"/>
      <c r="E43" s="423"/>
      <c r="F43" s="112">
        <f>SUM(F44)</f>
        <v>1050</v>
      </c>
      <c r="G43" s="421">
        <f>SUM(G44)</f>
        <v>1083.78</v>
      </c>
      <c r="H43" s="421"/>
      <c r="I43" s="7">
        <f t="shared" si="0"/>
        <v>103.21714285714285</v>
      </c>
    </row>
    <row r="44" spans="1:9" ht="20.25" customHeight="1">
      <c r="A44" s="425" t="s">
        <v>131</v>
      </c>
      <c r="B44" s="426"/>
      <c r="C44" s="425" t="s">
        <v>278</v>
      </c>
      <c r="D44" s="427"/>
      <c r="E44" s="426"/>
      <c r="F44" s="128">
        <v>1050</v>
      </c>
      <c r="G44" s="420">
        <v>1083.78</v>
      </c>
      <c r="H44" s="420"/>
      <c r="I44" s="7">
        <f t="shared" si="0"/>
        <v>103.21714285714285</v>
      </c>
    </row>
    <row r="45" spans="1:9" s="12" customFormat="1" ht="57.75" hidden="1" customHeight="1">
      <c r="A45" s="349" t="s">
        <v>162</v>
      </c>
      <c r="B45" s="349"/>
      <c r="C45" s="350" t="s">
        <v>163</v>
      </c>
      <c r="D45" s="351"/>
      <c r="E45" s="352"/>
      <c r="F45" s="140">
        <v>0</v>
      </c>
      <c r="G45" s="353">
        <f>SUM(G47)</f>
        <v>0</v>
      </c>
      <c r="H45" s="353"/>
      <c r="I45" s="27" t="e">
        <f>G45/F45*100</f>
        <v>#DIV/0!</v>
      </c>
    </row>
    <row r="46" spans="1:9" s="12" customFormat="1" ht="24" hidden="1" customHeight="1">
      <c r="A46" s="354" t="s">
        <v>142</v>
      </c>
      <c r="B46" s="354"/>
      <c r="C46" s="355" t="s">
        <v>146</v>
      </c>
      <c r="D46" s="356"/>
      <c r="E46" s="357"/>
      <c r="F46" s="138">
        <v>0</v>
      </c>
      <c r="G46" s="358">
        <v>0</v>
      </c>
      <c r="H46" s="358"/>
      <c r="I46" s="28" t="e">
        <f t="shared" ref="I46:I50" si="4">G46/F46*100</f>
        <v>#DIV/0!</v>
      </c>
    </row>
    <row r="47" spans="1:9" s="30" customFormat="1" ht="11.25" hidden="1" customHeight="1">
      <c r="A47" s="340" t="s">
        <v>88</v>
      </c>
      <c r="B47" s="340"/>
      <c r="C47" s="341" t="s">
        <v>89</v>
      </c>
      <c r="D47" s="342"/>
      <c r="E47" s="343"/>
      <c r="F47" s="139">
        <v>0</v>
      </c>
      <c r="G47" s="344">
        <v>0</v>
      </c>
      <c r="H47" s="344"/>
      <c r="I47" s="29" t="e">
        <f t="shared" si="4"/>
        <v>#DIV/0!</v>
      </c>
    </row>
    <row r="48" spans="1:9" s="30" customFormat="1" ht="11.25" hidden="1" customHeight="1">
      <c r="A48" s="340" t="s">
        <v>90</v>
      </c>
      <c r="B48" s="340"/>
      <c r="C48" s="341" t="s">
        <v>91</v>
      </c>
      <c r="D48" s="342"/>
      <c r="E48" s="343"/>
      <c r="F48" s="139">
        <v>0</v>
      </c>
      <c r="G48" s="344">
        <v>0</v>
      </c>
      <c r="H48" s="344"/>
      <c r="I48" s="29" t="e">
        <f t="shared" si="4"/>
        <v>#DIV/0!</v>
      </c>
    </row>
    <row r="49" spans="1:9" s="30" customFormat="1" ht="11.25" hidden="1" customHeight="1">
      <c r="A49" s="341" t="s">
        <v>103</v>
      </c>
      <c r="B49" s="343"/>
      <c r="C49" s="341" t="s">
        <v>104</v>
      </c>
      <c r="D49" s="342"/>
      <c r="E49" s="343"/>
      <c r="F49" s="139">
        <v>0</v>
      </c>
      <c r="G49" s="344">
        <v>0</v>
      </c>
      <c r="H49" s="344"/>
      <c r="I49" s="29" t="e">
        <f t="shared" si="4"/>
        <v>#DIV/0!</v>
      </c>
    </row>
    <row r="50" spans="1:9" s="30" customFormat="1" ht="20.25" hidden="1" customHeight="1">
      <c r="A50" s="336">
        <v>3232</v>
      </c>
      <c r="B50" s="337"/>
      <c r="C50" s="336" t="s">
        <v>164</v>
      </c>
      <c r="D50" s="338"/>
      <c r="E50" s="337"/>
      <c r="F50" s="141">
        <v>0</v>
      </c>
      <c r="G50" s="339">
        <v>0</v>
      </c>
      <c r="H50" s="339"/>
      <c r="I50" s="29" t="e">
        <f t="shared" si="4"/>
        <v>#DIV/0!</v>
      </c>
    </row>
    <row r="51" spans="1:9" s="12" customFormat="1" ht="57.75" customHeight="1">
      <c r="A51" s="319" t="s">
        <v>202</v>
      </c>
      <c r="B51" s="373"/>
      <c r="C51" s="371" t="s">
        <v>203</v>
      </c>
      <c r="D51" s="372"/>
      <c r="E51" s="373"/>
      <c r="F51" s="127">
        <f>SUM(F52)</f>
        <v>1427500</v>
      </c>
      <c r="G51" s="377">
        <f>SUM(G52)</f>
        <v>1279550.42</v>
      </c>
      <c r="H51" s="400"/>
      <c r="I51" s="16">
        <f>G51/F51*100</f>
        <v>89.635756217162864</v>
      </c>
    </row>
    <row r="52" spans="1:9" s="12" customFormat="1" ht="34.5" customHeight="1">
      <c r="A52" s="306" t="s">
        <v>204</v>
      </c>
      <c r="B52" s="306"/>
      <c r="C52" s="307" t="s">
        <v>205</v>
      </c>
      <c r="D52" s="308"/>
      <c r="E52" s="309"/>
      <c r="F52" s="111">
        <f>SUM(F53)</f>
        <v>1427500</v>
      </c>
      <c r="G52" s="390">
        <f>SUM(G53)</f>
        <v>1279550.42</v>
      </c>
      <c r="H52" s="390"/>
      <c r="I52" s="69">
        <f t="shared" ref="I52:I57" si="5">G52/F52*100</f>
        <v>89.635756217162864</v>
      </c>
    </row>
    <row r="53" spans="1:9" s="30" customFormat="1" ht="11.25" customHeight="1">
      <c r="A53" s="374" t="s">
        <v>88</v>
      </c>
      <c r="B53" s="374"/>
      <c r="C53" s="301" t="s">
        <v>89</v>
      </c>
      <c r="D53" s="302"/>
      <c r="E53" s="303"/>
      <c r="F53" s="112">
        <f>SUM(F54+F56+F58+F60+F62)</f>
        <v>1427500</v>
      </c>
      <c r="G53" s="375">
        <f>SUM(G54+G56+G58+G60+G62)</f>
        <v>1279550.42</v>
      </c>
      <c r="H53" s="375"/>
      <c r="I53" s="7">
        <f t="shared" si="5"/>
        <v>89.635756217162864</v>
      </c>
    </row>
    <row r="54" spans="1:9" s="30" customFormat="1" ht="11.25" customHeight="1">
      <c r="A54" s="301">
        <v>311</v>
      </c>
      <c r="B54" s="303"/>
      <c r="C54" s="301" t="s">
        <v>173</v>
      </c>
      <c r="D54" s="302"/>
      <c r="E54" s="303"/>
      <c r="F54" s="112">
        <f>SUM(F55)</f>
        <v>1135000</v>
      </c>
      <c r="G54" s="304">
        <f>SUM(G55)</f>
        <v>1031617.9</v>
      </c>
      <c r="H54" s="305"/>
      <c r="I54" s="7">
        <f t="shared" si="5"/>
        <v>90.89144493392071</v>
      </c>
    </row>
    <row r="55" spans="1:9" s="30" customFormat="1" ht="11.25" customHeight="1">
      <c r="A55" s="316">
        <v>3111</v>
      </c>
      <c r="B55" s="317"/>
      <c r="C55" s="316" t="s">
        <v>174</v>
      </c>
      <c r="D55" s="318"/>
      <c r="E55" s="317"/>
      <c r="F55" s="128">
        <v>1135000</v>
      </c>
      <c r="G55" s="311">
        <v>1031617.9</v>
      </c>
      <c r="H55" s="312"/>
      <c r="I55" s="7">
        <f t="shared" si="5"/>
        <v>90.89144493392071</v>
      </c>
    </row>
    <row r="56" spans="1:9" s="30" customFormat="1" ht="11.25" customHeight="1">
      <c r="A56" s="301">
        <v>312</v>
      </c>
      <c r="B56" s="303"/>
      <c r="C56" s="301" t="s">
        <v>139</v>
      </c>
      <c r="D56" s="302"/>
      <c r="E56" s="303"/>
      <c r="F56" s="112">
        <f>SUM(F57)</f>
        <v>69000</v>
      </c>
      <c r="G56" s="304">
        <f>SUM(G57)</f>
        <v>50834.31</v>
      </c>
      <c r="H56" s="305"/>
      <c r="I56" s="7">
        <f t="shared" si="5"/>
        <v>73.67291304347826</v>
      </c>
    </row>
    <row r="57" spans="1:9" s="30" customFormat="1" ht="11.25" customHeight="1">
      <c r="A57" s="389">
        <v>3121</v>
      </c>
      <c r="B57" s="389"/>
      <c r="C57" s="313" t="s">
        <v>139</v>
      </c>
      <c r="D57" s="314"/>
      <c r="E57" s="315"/>
      <c r="F57" s="142">
        <v>69000</v>
      </c>
      <c r="G57" s="320">
        <v>50834.31</v>
      </c>
      <c r="H57" s="320"/>
      <c r="I57" s="70">
        <f t="shared" si="5"/>
        <v>73.67291304347826</v>
      </c>
    </row>
    <row r="58" spans="1:9" s="30" customFormat="1" ht="11.25" customHeight="1">
      <c r="A58" s="301">
        <v>313</v>
      </c>
      <c r="B58" s="303"/>
      <c r="C58" s="301" t="s">
        <v>140</v>
      </c>
      <c r="D58" s="302"/>
      <c r="E58" s="303"/>
      <c r="F58" s="112">
        <f>SUM(F59)</f>
        <v>192000</v>
      </c>
      <c r="G58" s="304">
        <f>SUM(G59)</f>
        <v>170217.15</v>
      </c>
      <c r="H58" s="305"/>
      <c r="I58" s="7">
        <f t="shared" ref="I58:I61" si="6">G58/F58*100</f>
        <v>88.654765624999996</v>
      </c>
    </row>
    <row r="59" spans="1:9" s="30" customFormat="1" ht="11.25" customHeight="1">
      <c r="A59" s="389">
        <v>3132</v>
      </c>
      <c r="B59" s="389"/>
      <c r="C59" s="313" t="s">
        <v>175</v>
      </c>
      <c r="D59" s="314"/>
      <c r="E59" s="315"/>
      <c r="F59" s="142">
        <v>192000</v>
      </c>
      <c r="G59" s="320">
        <v>170217.15</v>
      </c>
      <c r="H59" s="320"/>
      <c r="I59" s="70">
        <f t="shared" si="6"/>
        <v>88.654765624999996</v>
      </c>
    </row>
    <row r="60" spans="1:9" s="30" customFormat="1" ht="20.25" customHeight="1">
      <c r="A60" s="301">
        <v>321</v>
      </c>
      <c r="B60" s="303"/>
      <c r="C60" s="301" t="s">
        <v>93</v>
      </c>
      <c r="D60" s="302"/>
      <c r="E60" s="303"/>
      <c r="F60" s="112">
        <f>SUM(F61)</f>
        <v>26000</v>
      </c>
      <c r="G60" s="304">
        <f>SUM(G61)</f>
        <v>21887.78</v>
      </c>
      <c r="H60" s="305"/>
      <c r="I60" s="7">
        <f t="shared" si="6"/>
        <v>84.183769230769229</v>
      </c>
    </row>
    <row r="61" spans="1:9" s="30" customFormat="1" ht="23.25" customHeight="1">
      <c r="A61" s="389">
        <v>3212</v>
      </c>
      <c r="B61" s="389"/>
      <c r="C61" s="313" t="s">
        <v>177</v>
      </c>
      <c r="D61" s="314"/>
      <c r="E61" s="315"/>
      <c r="F61" s="142">
        <v>26000</v>
      </c>
      <c r="G61" s="320">
        <v>21887.78</v>
      </c>
      <c r="H61" s="320"/>
      <c r="I61" s="70">
        <f t="shared" si="6"/>
        <v>84.183769230769229</v>
      </c>
    </row>
    <row r="62" spans="1:9" s="30" customFormat="1" ht="11.25" customHeight="1">
      <c r="A62" s="301">
        <v>329</v>
      </c>
      <c r="B62" s="303"/>
      <c r="C62" s="301" t="s">
        <v>121</v>
      </c>
      <c r="D62" s="302"/>
      <c r="E62" s="303"/>
      <c r="F62" s="112">
        <f>SUM(F63)</f>
        <v>5500</v>
      </c>
      <c r="G62" s="304">
        <f>SUM(G63)</f>
        <v>4993.28</v>
      </c>
      <c r="H62" s="305"/>
      <c r="I62" s="7">
        <f t="shared" ref="I62:I63" si="7">G62/F62*100</f>
        <v>90.786909090909091</v>
      </c>
    </row>
    <row r="63" spans="1:9" s="30" customFormat="1" ht="11.25" customHeight="1">
      <c r="A63" s="389">
        <v>3295</v>
      </c>
      <c r="B63" s="389"/>
      <c r="C63" s="313" t="s">
        <v>273</v>
      </c>
      <c r="D63" s="314"/>
      <c r="E63" s="315"/>
      <c r="F63" s="142">
        <v>5500</v>
      </c>
      <c r="G63" s="320">
        <v>4993.28</v>
      </c>
      <c r="H63" s="320"/>
      <c r="I63" s="70">
        <f t="shared" si="7"/>
        <v>90.786909090909091</v>
      </c>
    </row>
    <row r="64" spans="1:9" s="85" customFormat="1" ht="59.25" customHeight="1">
      <c r="A64" s="454" t="s">
        <v>165</v>
      </c>
      <c r="B64" s="455"/>
      <c r="C64" s="455"/>
      <c r="D64" s="455"/>
      <c r="E64" s="456"/>
      <c r="F64" s="152">
        <f>SUM(F65+F188+F233+F245+F257+F295+F358+F388+F384+F395)</f>
        <v>686326</v>
      </c>
      <c r="G64" s="457">
        <f>SUM(G65+G188+G233+G245+G257+G295+G358+G388+G384+G395)</f>
        <v>671328.07</v>
      </c>
      <c r="H64" s="458"/>
      <c r="I64" s="18">
        <f>G64/F64*100</f>
        <v>97.814751298945396</v>
      </c>
    </row>
    <row r="65" spans="1:9" s="12" customFormat="1" ht="57.75" customHeight="1">
      <c r="A65" s="371" t="s">
        <v>166</v>
      </c>
      <c r="B65" s="373"/>
      <c r="C65" s="371" t="s">
        <v>167</v>
      </c>
      <c r="D65" s="372"/>
      <c r="E65" s="373"/>
      <c r="F65" s="140">
        <f>SUM(F66+F96+F132+F151)</f>
        <v>121962</v>
      </c>
      <c r="G65" s="399">
        <f>SUM(G66+G96+G132+G151)</f>
        <v>122318.52</v>
      </c>
      <c r="H65" s="400"/>
      <c r="I65" s="16">
        <f>G65/F65*100</f>
        <v>100.29232055886258</v>
      </c>
    </row>
    <row r="66" spans="1:9" s="12" customFormat="1" ht="24" customHeight="1">
      <c r="A66" s="437" t="s">
        <v>168</v>
      </c>
      <c r="B66" s="438"/>
      <c r="C66" s="307" t="s">
        <v>138</v>
      </c>
      <c r="D66" s="308"/>
      <c r="E66" s="309"/>
      <c r="F66" s="132">
        <f>SUM(F67)</f>
        <v>97011</v>
      </c>
      <c r="G66" s="329">
        <v>93749.38</v>
      </c>
      <c r="H66" s="330"/>
      <c r="I66" s="69">
        <f t="shared" ref="I66:I95" si="8">G66/F66*100</f>
        <v>96.637886425250755</v>
      </c>
    </row>
    <row r="67" spans="1:9" s="30" customFormat="1" ht="11.25" customHeight="1">
      <c r="A67" s="301" t="s">
        <v>88</v>
      </c>
      <c r="B67" s="303"/>
      <c r="C67" s="301" t="s">
        <v>89</v>
      </c>
      <c r="D67" s="302"/>
      <c r="E67" s="303"/>
      <c r="F67" s="112">
        <f>SUM(F69+F73+F93)</f>
        <v>97011</v>
      </c>
      <c r="G67" s="304">
        <f>SUM(G68+G92)</f>
        <v>93749.38</v>
      </c>
      <c r="H67" s="305"/>
      <c r="I67" s="7">
        <f t="shared" si="8"/>
        <v>96.637886425250755</v>
      </c>
    </row>
    <row r="68" spans="1:9" s="30" customFormat="1" ht="11.25" customHeight="1">
      <c r="A68" s="301" t="s">
        <v>90</v>
      </c>
      <c r="B68" s="303"/>
      <c r="C68" s="301" t="s">
        <v>91</v>
      </c>
      <c r="D68" s="302"/>
      <c r="E68" s="303"/>
      <c r="F68" s="112">
        <f>SUM(F69+F73)</f>
        <v>65650</v>
      </c>
      <c r="G68" s="304">
        <f>SUM(G69+G73)</f>
        <v>64869.29</v>
      </c>
      <c r="H68" s="305"/>
      <c r="I68" s="7">
        <f t="shared" si="8"/>
        <v>98.810799695354163</v>
      </c>
    </row>
    <row r="69" spans="1:9" ht="22.5" customHeight="1">
      <c r="A69" s="434" t="s">
        <v>96</v>
      </c>
      <c r="B69" s="434"/>
      <c r="C69" s="422" t="s">
        <v>97</v>
      </c>
      <c r="D69" s="424"/>
      <c r="E69" s="423"/>
      <c r="F69" s="112">
        <f>SUM(F70:F72)</f>
        <v>41900</v>
      </c>
      <c r="G69" s="375">
        <f>SUM(G70:H72)</f>
        <v>41119.29</v>
      </c>
      <c r="H69" s="375"/>
      <c r="I69" s="7">
        <f t="shared" si="8"/>
        <v>98.136730310262536</v>
      </c>
    </row>
    <row r="70" spans="1:9" ht="24" customHeight="1">
      <c r="A70" s="430" t="s">
        <v>98</v>
      </c>
      <c r="B70" s="430"/>
      <c r="C70" s="425" t="s">
        <v>153</v>
      </c>
      <c r="D70" s="427"/>
      <c r="E70" s="426"/>
      <c r="F70" s="128">
        <v>0</v>
      </c>
      <c r="G70" s="320">
        <v>1721.81</v>
      </c>
      <c r="H70" s="320"/>
      <c r="I70" s="7" t="e">
        <f t="shared" si="8"/>
        <v>#DIV/0!</v>
      </c>
    </row>
    <row r="71" spans="1:9" ht="27" customHeight="1">
      <c r="A71" s="430" t="s">
        <v>99</v>
      </c>
      <c r="B71" s="430"/>
      <c r="C71" s="425" t="s">
        <v>152</v>
      </c>
      <c r="D71" s="427"/>
      <c r="E71" s="426"/>
      <c r="F71" s="128">
        <v>39400</v>
      </c>
      <c r="G71" s="320">
        <v>30283.200000000001</v>
      </c>
      <c r="H71" s="320"/>
      <c r="I71" s="7">
        <f t="shared" si="8"/>
        <v>76.860913705583755</v>
      </c>
    </row>
    <row r="72" spans="1:9" ht="23.25" customHeight="1">
      <c r="A72" s="425">
        <v>3224</v>
      </c>
      <c r="B72" s="426"/>
      <c r="C72" s="425" t="s">
        <v>170</v>
      </c>
      <c r="D72" s="427"/>
      <c r="E72" s="426"/>
      <c r="F72" s="128">
        <v>2500</v>
      </c>
      <c r="G72" s="320">
        <v>9114.2800000000007</v>
      </c>
      <c r="H72" s="320"/>
      <c r="I72" s="7">
        <f t="shared" si="8"/>
        <v>364.57120000000003</v>
      </c>
    </row>
    <row r="73" spans="1:9" s="30" customFormat="1" ht="11.25" customHeight="1">
      <c r="A73" s="301" t="s">
        <v>103</v>
      </c>
      <c r="B73" s="303"/>
      <c r="C73" s="301" t="s">
        <v>104</v>
      </c>
      <c r="D73" s="302"/>
      <c r="E73" s="303"/>
      <c r="F73" s="112">
        <f>SUM(F74:F82)</f>
        <v>23750</v>
      </c>
      <c r="G73" s="304">
        <v>23750</v>
      </c>
      <c r="H73" s="305"/>
      <c r="I73" s="7">
        <f t="shared" si="8"/>
        <v>100</v>
      </c>
    </row>
    <row r="74" spans="1:9" s="30" customFormat="1" ht="21.75" hidden="1" customHeight="1">
      <c r="A74" s="316" t="s">
        <v>105</v>
      </c>
      <c r="B74" s="317"/>
      <c r="C74" s="316" t="s">
        <v>158</v>
      </c>
      <c r="D74" s="318"/>
      <c r="E74" s="317"/>
      <c r="F74" s="128"/>
      <c r="G74" s="311"/>
      <c r="H74" s="312"/>
      <c r="I74" s="7" t="e">
        <f t="shared" si="8"/>
        <v>#DIV/0!</v>
      </c>
    </row>
    <row r="75" spans="1:9" s="30" customFormat="1" ht="20.25" customHeight="1">
      <c r="A75" s="316">
        <v>3232</v>
      </c>
      <c r="B75" s="317"/>
      <c r="C75" s="316" t="s">
        <v>164</v>
      </c>
      <c r="D75" s="318"/>
      <c r="E75" s="317"/>
      <c r="F75" s="128">
        <v>19500</v>
      </c>
      <c r="G75" s="311">
        <v>18791.3</v>
      </c>
      <c r="H75" s="312"/>
      <c r="I75" s="7">
        <f t="shared" si="8"/>
        <v>96.365641025641025</v>
      </c>
    </row>
    <row r="76" spans="1:9" s="30" customFormat="1" ht="18.75" hidden="1" customHeight="1">
      <c r="A76" s="316" t="s">
        <v>107</v>
      </c>
      <c r="B76" s="317"/>
      <c r="C76" s="316" t="s">
        <v>108</v>
      </c>
      <c r="D76" s="318"/>
      <c r="E76" s="317"/>
      <c r="F76" s="128"/>
      <c r="G76" s="311"/>
      <c r="H76" s="312"/>
      <c r="I76" s="7" t="e">
        <f t="shared" si="8"/>
        <v>#DIV/0!</v>
      </c>
    </row>
    <row r="77" spans="1:9" s="30" customFormat="1" ht="17.25" customHeight="1">
      <c r="A77" s="316" t="s">
        <v>109</v>
      </c>
      <c r="B77" s="317"/>
      <c r="C77" s="316" t="s">
        <v>169</v>
      </c>
      <c r="D77" s="318"/>
      <c r="E77" s="317"/>
      <c r="F77" s="128">
        <v>3000</v>
      </c>
      <c r="G77" s="311">
        <v>3708.7</v>
      </c>
      <c r="H77" s="312"/>
      <c r="I77" s="7">
        <f t="shared" si="8"/>
        <v>123.62333333333333</v>
      </c>
    </row>
    <row r="78" spans="1:9" s="30" customFormat="1" ht="11.25" hidden="1" customHeight="1">
      <c r="A78" s="316" t="s">
        <v>111</v>
      </c>
      <c r="B78" s="317"/>
      <c r="C78" s="316" t="s">
        <v>159</v>
      </c>
      <c r="D78" s="318"/>
      <c r="E78" s="317"/>
      <c r="F78" s="128"/>
      <c r="G78" s="311"/>
      <c r="H78" s="312"/>
      <c r="I78" s="7" t="e">
        <f t="shared" si="8"/>
        <v>#DIV/0!</v>
      </c>
    </row>
    <row r="79" spans="1:9" s="30" customFormat="1" ht="16.5" hidden="1" customHeight="1">
      <c r="A79" s="316" t="s">
        <v>112</v>
      </c>
      <c r="B79" s="317"/>
      <c r="C79" s="316" t="s">
        <v>113</v>
      </c>
      <c r="D79" s="318"/>
      <c r="E79" s="317"/>
      <c r="F79" s="128"/>
      <c r="G79" s="311"/>
      <c r="H79" s="312"/>
      <c r="I79" s="7" t="e">
        <f t="shared" si="8"/>
        <v>#DIV/0!</v>
      </c>
    </row>
    <row r="80" spans="1:9" s="30" customFormat="1" ht="11.25" hidden="1" customHeight="1">
      <c r="A80" s="316" t="s">
        <v>114</v>
      </c>
      <c r="B80" s="317"/>
      <c r="C80" s="316" t="s">
        <v>115</v>
      </c>
      <c r="D80" s="318"/>
      <c r="E80" s="317"/>
      <c r="F80" s="128"/>
      <c r="G80" s="311"/>
      <c r="H80" s="312"/>
      <c r="I80" s="7" t="e">
        <f t="shared" si="8"/>
        <v>#DIV/0!</v>
      </c>
    </row>
    <row r="81" spans="1:9" s="30" customFormat="1" ht="11.25" hidden="1" customHeight="1">
      <c r="A81" s="316" t="s">
        <v>116</v>
      </c>
      <c r="B81" s="317"/>
      <c r="C81" s="316" t="s">
        <v>117</v>
      </c>
      <c r="D81" s="318"/>
      <c r="E81" s="317"/>
      <c r="F81" s="128"/>
      <c r="G81" s="311"/>
      <c r="H81" s="312"/>
      <c r="I81" s="7" t="e">
        <f t="shared" si="8"/>
        <v>#DIV/0!</v>
      </c>
    </row>
    <row r="82" spans="1:9" s="30" customFormat="1" ht="11.25" customHeight="1">
      <c r="A82" s="316" t="s">
        <v>118</v>
      </c>
      <c r="B82" s="317"/>
      <c r="C82" s="316" t="s">
        <v>119</v>
      </c>
      <c r="D82" s="318"/>
      <c r="E82" s="317"/>
      <c r="F82" s="128">
        <v>1250</v>
      </c>
      <c r="G82" s="311">
        <v>1250</v>
      </c>
      <c r="H82" s="312"/>
      <c r="I82" s="7">
        <f t="shared" si="8"/>
        <v>100</v>
      </c>
    </row>
    <row r="83" spans="1:9" s="30" customFormat="1" ht="11.25" hidden="1" customHeight="1">
      <c r="A83" s="301" t="s">
        <v>120</v>
      </c>
      <c r="B83" s="303"/>
      <c r="C83" s="301" t="s">
        <v>121</v>
      </c>
      <c r="D83" s="302"/>
      <c r="E83" s="303"/>
      <c r="F83" s="112"/>
      <c r="G83" s="304"/>
      <c r="H83" s="305"/>
      <c r="I83" s="7" t="e">
        <f t="shared" si="8"/>
        <v>#DIV/0!</v>
      </c>
    </row>
    <row r="84" spans="1:9" s="30" customFormat="1" ht="11.25" hidden="1" customHeight="1">
      <c r="A84" s="316" t="s">
        <v>122</v>
      </c>
      <c r="B84" s="317"/>
      <c r="C84" s="316" t="s">
        <v>123</v>
      </c>
      <c r="D84" s="318"/>
      <c r="E84" s="317"/>
      <c r="F84" s="128"/>
      <c r="G84" s="311"/>
      <c r="H84" s="312"/>
      <c r="I84" s="7" t="e">
        <f t="shared" si="8"/>
        <v>#DIV/0!</v>
      </c>
    </row>
    <row r="85" spans="1:9" s="30" customFormat="1" ht="11.25" hidden="1" customHeight="1">
      <c r="A85" s="316">
        <v>3293</v>
      </c>
      <c r="B85" s="317"/>
      <c r="C85" s="316" t="s">
        <v>160</v>
      </c>
      <c r="D85" s="318"/>
      <c r="E85" s="317"/>
      <c r="F85" s="128"/>
      <c r="G85" s="311"/>
      <c r="H85" s="312"/>
      <c r="I85" s="7" t="e">
        <f t="shared" si="8"/>
        <v>#DIV/0!</v>
      </c>
    </row>
    <row r="86" spans="1:9" s="30" customFormat="1" ht="11.25" hidden="1" customHeight="1">
      <c r="A86" s="316" t="s">
        <v>124</v>
      </c>
      <c r="B86" s="317"/>
      <c r="C86" s="316" t="s">
        <v>125</v>
      </c>
      <c r="D86" s="318"/>
      <c r="E86" s="317"/>
      <c r="F86" s="128"/>
      <c r="G86" s="311"/>
      <c r="H86" s="312"/>
      <c r="I86" s="7" t="e">
        <f t="shared" si="8"/>
        <v>#DIV/0!</v>
      </c>
    </row>
    <row r="87" spans="1:9" s="30" customFormat="1" ht="11.25" hidden="1" customHeight="1">
      <c r="A87" s="316">
        <v>3295</v>
      </c>
      <c r="B87" s="317"/>
      <c r="C87" s="316" t="s">
        <v>161</v>
      </c>
      <c r="D87" s="318"/>
      <c r="E87" s="317"/>
      <c r="F87" s="128"/>
      <c r="G87" s="311"/>
      <c r="H87" s="312"/>
      <c r="I87" s="7" t="e">
        <f t="shared" si="8"/>
        <v>#DIV/0!</v>
      </c>
    </row>
    <row r="88" spans="1:9" s="30" customFormat="1" ht="11.25" hidden="1" customHeight="1">
      <c r="A88" s="316" t="s">
        <v>126</v>
      </c>
      <c r="B88" s="317"/>
      <c r="C88" s="316" t="s">
        <v>121</v>
      </c>
      <c r="D88" s="318"/>
      <c r="E88" s="317"/>
      <c r="F88" s="128"/>
      <c r="G88" s="311"/>
      <c r="H88" s="312"/>
      <c r="I88" s="7" t="e">
        <f t="shared" si="8"/>
        <v>#DIV/0!</v>
      </c>
    </row>
    <row r="89" spans="1:9" s="30" customFormat="1" ht="11.25" hidden="1" customHeight="1">
      <c r="A89" s="301" t="s">
        <v>127</v>
      </c>
      <c r="B89" s="303"/>
      <c r="C89" s="301" t="s">
        <v>128</v>
      </c>
      <c r="D89" s="302"/>
      <c r="E89" s="303"/>
      <c r="F89" s="112"/>
      <c r="G89" s="304"/>
      <c r="H89" s="305"/>
      <c r="I89" s="7" t="e">
        <f t="shared" si="8"/>
        <v>#DIV/0!</v>
      </c>
    </row>
    <row r="90" spans="1:9" s="30" customFormat="1" ht="11.25" hidden="1" customHeight="1">
      <c r="A90" s="301" t="s">
        <v>129</v>
      </c>
      <c r="B90" s="303"/>
      <c r="C90" s="301" t="s">
        <v>130</v>
      </c>
      <c r="D90" s="302"/>
      <c r="E90" s="303"/>
      <c r="F90" s="112"/>
      <c r="G90" s="304"/>
      <c r="H90" s="305"/>
      <c r="I90" s="7" t="e">
        <f t="shared" si="8"/>
        <v>#DIV/0!</v>
      </c>
    </row>
    <row r="91" spans="1:9" s="30" customFormat="1" ht="20.25" hidden="1" customHeight="1">
      <c r="A91" s="316" t="s">
        <v>131</v>
      </c>
      <c r="B91" s="317"/>
      <c r="C91" s="316" t="s">
        <v>132</v>
      </c>
      <c r="D91" s="318"/>
      <c r="E91" s="317"/>
      <c r="F91" s="128"/>
      <c r="G91" s="311"/>
      <c r="H91" s="312"/>
      <c r="I91" s="7" t="e">
        <f t="shared" si="8"/>
        <v>#DIV/0!</v>
      </c>
    </row>
    <row r="92" spans="1:9" s="30" customFormat="1" ht="20.25" customHeight="1">
      <c r="A92" s="301" t="s">
        <v>133</v>
      </c>
      <c r="B92" s="303"/>
      <c r="C92" s="301" t="s">
        <v>134</v>
      </c>
      <c r="D92" s="302"/>
      <c r="E92" s="303"/>
      <c r="F92" s="112">
        <f>SUM(F93)</f>
        <v>31361</v>
      </c>
      <c r="G92" s="304">
        <f>SUM(G93)</f>
        <v>28880.09</v>
      </c>
      <c r="H92" s="305"/>
      <c r="I92" s="7">
        <f>G92/F92*100</f>
        <v>92.089187207040595</v>
      </c>
    </row>
    <row r="93" spans="1:9" s="30" customFormat="1" ht="20.25" customHeight="1">
      <c r="A93" s="301" t="s">
        <v>135</v>
      </c>
      <c r="B93" s="303"/>
      <c r="C93" s="301" t="s">
        <v>136</v>
      </c>
      <c r="D93" s="302"/>
      <c r="E93" s="303"/>
      <c r="F93" s="112">
        <f>SUM(F94+F95)</f>
        <v>31361</v>
      </c>
      <c r="G93" s="304">
        <f>SUM(G94+G95)</f>
        <v>28880.09</v>
      </c>
      <c r="H93" s="305"/>
      <c r="I93" s="7" t="e">
        <f>#REF!/F93*100</f>
        <v>#REF!</v>
      </c>
    </row>
    <row r="94" spans="1:9" s="30" customFormat="1" ht="20.25" customHeight="1">
      <c r="A94" s="316">
        <v>3721</v>
      </c>
      <c r="B94" s="317"/>
      <c r="C94" s="316" t="s">
        <v>171</v>
      </c>
      <c r="D94" s="318"/>
      <c r="E94" s="317"/>
      <c r="F94" s="128">
        <v>27480</v>
      </c>
      <c r="G94" s="311">
        <v>27480.09</v>
      </c>
      <c r="H94" s="312"/>
      <c r="I94" s="7">
        <f t="shared" si="8"/>
        <v>100.00032751091703</v>
      </c>
    </row>
    <row r="95" spans="1:9" s="30" customFormat="1" ht="20.25" customHeight="1">
      <c r="A95" s="113">
        <v>3722</v>
      </c>
      <c r="B95" s="114"/>
      <c r="C95" s="316" t="s">
        <v>301</v>
      </c>
      <c r="D95" s="318"/>
      <c r="E95" s="317"/>
      <c r="F95" s="128">
        <v>3881</v>
      </c>
      <c r="G95" s="311">
        <v>1400</v>
      </c>
      <c r="H95" s="312"/>
      <c r="I95" s="7">
        <f t="shared" si="8"/>
        <v>36.073177016232933</v>
      </c>
    </row>
    <row r="96" spans="1:9" s="12" customFormat="1" ht="24" customHeight="1">
      <c r="A96" s="437" t="s">
        <v>206</v>
      </c>
      <c r="B96" s="438"/>
      <c r="C96" s="307" t="s">
        <v>207</v>
      </c>
      <c r="D96" s="308"/>
      <c r="E96" s="309"/>
      <c r="F96" s="132">
        <f>SUM(F97+F127)</f>
        <v>810</v>
      </c>
      <c r="G96" s="467">
        <f>SUM(G97+G127)</f>
        <v>800</v>
      </c>
      <c r="H96" s="468"/>
      <c r="I96" s="17">
        <f t="shared" ref="I96:I127" si="9">G96/F96*100</f>
        <v>98.76543209876543</v>
      </c>
    </row>
    <row r="97" spans="1:9" ht="11.25" customHeight="1">
      <c r="A97" s="415" t="s">
        <v>88</v>
      </c>
      <c r="B97" s="417"/>
      <c r="C97" s="415" t="s">
        <v>89</v>
      </c>
      <c r="D97" s="416"/>
      <c r="E97" s="417"/>
      <c r="F97" s="112">
        <f>SUM(F98+F103+F106+F109+F123)</f>
        <v>30</v>
      </c>
      <c r="G97" s="394">
        <v>22.48</v>
      </c>
      <c r="H97" s="395"/>
      <c r="I97" s="15">
        <f t="shared" ref="I97:I99" si="10">G97/F97*100</f>
        <v>74.933333333333323</v>
      </c>
    </row>
    <row r="98" spans="1:9" ht="11.25" hidden="1" customHeight="1">
      <c r="A98" s="415">
        <v>311</v>
      </c>
      <c r="B98" s="417"/>
      <c r="C98" s="415" t="s">
        <v>173</v>
      </c>
      <c r="D98" s="416"/>
      <c r="E98" s="417"/>
      <c r="F98" s="112"/>
      <c r="G98" s="394"/>
      <c r="H98" s="395"/>
      <c r="I98" s="15" t="e">
        <f t="shared" si="10"/>
        <v>#DIV/0!</v>
      </c>
    </row>
    <row r="99" spans="1:9" ht="24" hidden="1" customHeight="1">
      <c r="A99" s="313">
        <v>3111</v>
      </c>
      <c r="B99" s="315"/>
      <c r="C99" s="313" t="s">
        <v>174</v>
      </c>
      <c r="D99" s="314"/>
      <c r="E99" s="315"/>
      <c r="F99" s="128"/>
      <c r="G99" s="392"/>
      <c r="H99" s="393"/>
      <c r="I99" s="15" t="e">
        <f t="shared" si="10"/>
        <v>#DIV/0!</v>
      </c>
    </row>
    <row r="100" spans="1:9" ht="11.25" hidden="1" customHeight="1">
      <c r="A100" s="415">
        <v>313</v>
      </c>
      <c r="B100" s="417"/>
      <c r="C100" s="415" t="s">
        <v>140</v>
      </c>
      <c r="D100" s="416"/>
      <c r="E100" s="417"/>
      <c r="F100" s="112"/>
      <c r="G100" s="394"/>
      <c r="H100" s="395"/>
      <c r="I100" s="15" t="e">
        <f>G100/F100*100</f>
        <v>#DIV/0!</v>
      </c>
    </row>
    <row r="101" spans="1:9" ht="11.25" hidden="1" customHeight="1">
      <c r="A101" s="45">
        <v>3132</v>
      </c>
      <c r="B101" s="46"/>
      <c r="C101" s="415" t="s">
        <v>175</v>
      </c>
      <c r="D101" s="416"/>
      <c r="E101" s="417"/>
      <c r="F101" s="112"/>
      <c r="G101" s="394"/>
      <c r="H101" s="395"/>
      <c r="I101" s="15" t="e">
        <f>G101/F101*100</f>
        <v>#DIV/0!</v>
      </c>
    </row>
    <row r="102" spans="1:9" ht="36" hidden="1" customHeight="1">
      <c r="A102" s="45">
        <v>3133</v>
      </c>
      <c r="B102" s="46"/>
      <c r="C102" s="415" t="s">
        <v>176</v>
      </c>
      <c r="D102" s="416"/>
      <c r="E102" s="417"/>
      <c r="F102" s="112"/>
      <c r="G102" s="394"/>
      <c r="H102" s="395"/>
      <c r="I102" s="15" t="e">
        <f>G102/F102*100</f>
        <v>#DIV/0!</v>
      </c>
    </row>
    <row r="103" spans="1:9" ht="19.5" hidden="1" customHeight="1">
      <c r="A103" s="415" t="s">
        <v>96</v>
      </c>
      <c r="B103" s="417"/>
      <c r="C103" s="415" t="s">
        <v>97</v>
      </c>
      <c r="D103" s="416"/>
      <c r="E103" s="417"/>
      <c r="F103" s="112"/>
      <c r="G103" s="394"/>
      <c r="H103" s="395"/>
      <c r="I103" s="15" t="e">
        <f>G103/F103*100</f>
        <v>#DIV/0!</v>
      </c>
    </row>
    <row r="104" spans="1:9" ht="24.75" hidden="1" customHeight="1">
      <c r="A104" s="313">
        <v>3224</v>
      </c>
      <c r="B104" s="315"/>
      <c r="C104" s="313" t="s">
        <v>208</v>
      </c>
      <c r="D104" s="314"/>
      <c r="E104" s="315"/>
      <c r="F104" s="128"/>
      <c r="G104" s="392"/>
      <c r="H104" s="393"/>
      <c r="I104" s="15" t="e">
        <f t="shared" si="9"/>
        <v>#DIV/0!</v>
      </c>
    </row>
    <row r="105" spans="1:9" s="30" customFormat="1" ht="11.25" hidden="1" customHeight="1">
      <c r="A105" s="336">
        <v>3222</v>
      </c>
      <c r="B105" s="337"/>
      <c r="C105" s="336" t="s">
        <v>172</v>
      </c>
      <c r="D105" s="338"/>
      <c r="E105" s="337"/>
      <c r="F105" s="128"/>
      <c r="G105" s="465"/>
      <c r="H105" s="466"/>
      <c r="I105" s="29" t="e">
        <f t="shared" si="9"/>
        <v>#DIV/0!</v>
      </c>
    </row>
    <row r="106" spans="1:9" s="30" customFormat="1" ht="11.25" customHeight="1">
      <c r="A106" s="301" t="s">
        <v>103</v>
      </c>
      <c r="B106" s="303"/>
      <c r="C106" s="301" t="s">
        <v>104</v>
      </c>
      <c r="D106" s="302"/>
      <c r="E106" s="303"/>
      <c r="F106" s="112">
        <f>SUM(F107:F115)</f>
        <v>30</v>
      </c>
      <c r="G106" s="304">
        <f>SUM(G107:H108)</f>
        <v>22.48</v>
      </c>
      <c r="H106" s="305"/>
      <c r="I106" s="7">
        <f t="shared" si="9"/>
        <v>74.933333333333323</v>
      </c>
    </row>
    <row r="107" spans="1:9" s="30" customFormat="1" ht="21.75" customHeight="1">
      <c r="A107" s="316" t="s">
        <v>105</v>
      </c>
      <c r="B107" s="317"/>
      <c r="C107" s="316" t="s">
        <v>158</v>
      </c>
      <c r="D107" s="318"/>
      <c r="E107" s="317"/>
      <c r="F107" s="128">
        <v>30</v>
      </c>
      <c r="G107" s="311">
        <v>22.48</v>
      </c>
      <c r="H107" s="312"/>
      <c r="I107" s="7">
        <f t="shared" si="9"/>
        <v>74.933333333333323</v>
      </c>
    </row>
    <row r="108" spans="1:9" s="30" customFormat="1" ht="20.25" hidden="1" customHeight="1">
      <c r="A108" s="316">
        <v>3232</v>
      </c>
      <c r="B108" s="317"/>
      <c r="C108" s="316" t="s">
        <v>164</v>
      </c>
      <c r="D108" s="318"/>
      <c r="E108" s="317"/>
      <c r="F108" s="128"/>
      <c r="G108" s="311"/>
      <c r="H108" s="312"/>
      <c r="I108" s="7" t="e">
        <f t="shared" si="9"/>
        <v>#DIV/0!</v>
      </c>
    </row>
    <row r="109" spans="1:9" s="30" customFormat="1" ht="24" hidden="1" customHeight="1">
      <c r="A109" s="341">
        <v>329</v>
      </c>
      <c r="B109" s="343"/>
      <c r="C109" s="341" t="s">
        <v>121</v>
      </c>
      <c r="D109" s="342"/>
      <c r="E109" s="343"/>
      <c r="F109" s="139"/>
      <c r="G109" s="435"/>
      <c r="H109" s="436"/>
      <c r="I109" s="29" t="e">
        <f t="shared" si="9"/>
        <v>#DIV/0!</v>
      </c>
    </row>
    <row r="110" spans="1:9" s="30" customFormat="1" ht="21.75" hidden="1" customHeight="1">
      <c r="A110" s="336">
        <v>3296</v>
      </c>
      <c r="B110" s="337"/>
      <c r="C110" s="336" t="s">
        <v>209</v>
      </c>
      <c r="D110" s="338"/>
      <c r="E110" s="337"/>
      <c r="F110" s="141"/>
      <c r="G110" s="465"/>
      <c r="H110" s="466"/>
      <c r="I110" s="29" t="e">
        <f t="shared" si="9"/>
        <v>#DIV/0!</v>
      </c>
    </row>
    <row r="111" spans="1:9" s="30" customFormat="1" ht="11.25" hidden="1" customHeight="1">
      <c r="A111" s="336" t="s">
        <v>111</v>
      </c>
      <c r="B111" s="337"/>
      <c r="C111" s="336" t="s">
        <v>159</v>
      </c>
      <c r="D111" s="338"/>
      <c r="E111" s="337"/>
      <c r="F111" s="141"/>
      <c r="G111" s="465"/>
      <c r="H111" s="466"/>
      <c r="I111" s="29" t="e">
        <f t="shared" si="9"/>
        <v>#DIV/0!</v>
      </c>
    </row>
    <row r="112" spans="1:9" s="30" customFormat="1" ht="16.5" hidden="1" customHeight="1">
      <c r="A112" s="336" t="s">
        <v>112</v>
      </c>
      <c r="B112" s="337"/>
      <c r="C112" s="336" t="s">
        <v>113</v>
      </c>
      <c r="D112" s="338"/>
      <c r="E112" s="337"/>
      <c r="F112" s="141"/>
      <c r="G112" s="465"/>
      <c r="H112" s="466"/>
      <c r="I112" s="29" t="e">
        <f t="shared" si="9"/>
        <v>#DIV/0!</v>
      </c>
    </row>
    <row r="113" spans="1:9" s="30" customFormat="1" ht="11.25" hidden="1" customHeight="1">
      <c r="A113" s="336" t="s">
        <v>114</v>
      </c>
      <c r="B113" s="337"/>
      <c r="C113" s="336" t="s">
        <v>115</v>
      </c>
      <c r="D113" s="338"/>
      <c r="E113" s="337"/>
      <c r="F113" s="141"/>
      <c r="G113" s="465"/>
      <c r="H113" s="466"/>
      <c r="I113" s="29" t="e">
        <f t="shared" si="9"/>
        <v>#DIV/0!</v>
      </c>
    </row>
    <row r="114" spans="1:9" s="30" customFormat="1" ht="11.25" hidden="1" customHeight="1">
      <c r="A114" s="336" t="s">
        <v>116</v>
      </c>
      <c r="B114" s="337"/>
      <c r="C114" s="336" t="s">
        <v>117</v>
      </c>
      <c r="D114" s="338"/>
      <c r="E114" s="337"/>
      <c r="F114" s="141"/>
      <c r="G114" s="465"/>
      <c r="H114" s="466"/>
      <c r="I114" s="29" t="e">
        <f t="shared" si="9"/>
        <v>#DIV/0!</v>
      </c>
    </row>
    <row r="115" spans="1:9" s="30" customFormat="1" ht="11.25" hidden="1" customHeight="1">
      <c r="A115" s="336" t="s">
        <v>118</v>
      </c>
      <c r="B115" s="337"/>
      <c r="C115" s="336" t="s">
        <v>119</v>
      </c>
      <c r="D115" s="338"/>
      <c r="E115" s="337"/>
      <c r="F115" s="141"/>
      <c r="G115" s="465"/>
      <c r="H115" s="466"/>
      <c r="I115" s="29" t="e">
        <f t="shared" si="9"/>
        <v>#DIV/0!</v>
      </c>
    </row>
    <row r="116" spans="1:9" s="30" customFormat="1" ht="11.25" hidden="1" customHeight="1">
      <c r="A116" s="341" t="s">
        <v>120</v>
      </c>
      <c r="B116" s="343"/>
      <c r="C116" s="341" t="s">
        <v>121</v>
      </c>
      <c r="D116" s="342"/>
      <c r="E116" s="343"/>
      <c r="F116" s="139"/>
      <c r="G116" s="435"/>
      <c r="H116" s="436"/>
      <c r="I116" s="29" t="e">
        <f t="shared" si="9"/>
        <v>#DIV/0!</v>
      </c>
    </row>
    <row r="117" spans="1:9" s="30" customFormat="1" ht="11.25" hidden="1" customHeight="1">
      <c r="A117" s="336" t="s">
        <v>122</v>
      </c>
      <c r="B117" s="337"/>
      <c r="C117" s="336" t="s">
        <v>123</v>
      </c>
      <c r="D117" s="338"/>
      <c r="E117" s="337"/>
      <c r="F117" s="141"/>
      <c r="G117" s="465"/>
      <c r="H117" s="466"/>
      <c r="I117" s="29" t="e">
        <f t="shared" si="9"/>
        <v>#DIV/0!</v>
      </c>
    </row>
    <row r="118" spans="1:9" s="30" customFormat="1" ht="11.25" hidden="1" customHeight="1">
      <c r="A118" s="336">
        <v>3293</v>
      </c>
      <c r="B118" s="337"/>
      <c r="C118" s="336" t="s">
        <v>160</v>
      </c>
      <c r="D118" s="338"/>
      <c r="E118" s="337"/>
      <c r="F118" s="141"/>
      <c r="G118" s="465"/>
      <c r="H118" s="466"/>
      <c r="I118" s="29" t="e">
        <f t="shared" si="9"/>
        <v>#DIV/0!</v>
      </c>
    </row>
    <row r="119" spans="1:9" s="30" customFormat="1" ht="11.25" hidden="1" customHeight="1">
      <c r="A119" s="336" t="s">
        <v>124</v>
      </c>
      <c r="B119" s="337"/>
      <c r="C119" s="336" t="s">
        <v>125</v>
      </c>
      <c r="D119" s="338"/>
      <c r="E119" s="337"/>
      <c r="F119" s="141"/>
      <c r="G119" s="465"/>
      <c r="H119" s="466"/>
      <c r="I119" s="29" t="e">
        <f t="shared" si="9"/>
        <v>#DIV/0!</v>
      </c>
    </row>
    <row r="120" spans="1:9" s="30" customFormat="1" ht="11.25" hidden="1" customHeight="1">
      <c r="A120" s="336">
        <v>3295</v>
      </c>
      <c r="B120" s="337"/>
      <c r="C120" s="336" t="s">
        <v>161</v>
      </c>
      <c r="D120" s="338"/>
      <c r="E120" s="337"/>
      <c r="F120" s="141"/>
      <c r="G120" s="465"/>
      <c r="H120" s="466"/>
      <c r="I120" s="29" t="e">
        <f t="shared" si="9"/>
        <v>#DIV/0!</v>
      </c>
    </row>
    <row r="121" spans="1:9" s="30" customFormat="1" ht="11.25" hidden="1" customHeight="1">
      <c r="A121" s="336" t="s">
        <v>126</v>
      </c>
      <c r="B121" s="337"/>
      <c r="C121" s="336" t="s">
        <v>121</v>
      </c>
      <c r="D121" s="338"/>
      <c r="E121" s="337"/>
      <c r="F121" s="141"/>
      <c r="G121" s="465"/>
      <c r="H121" s="466"/>
      <c r="I121" s="29" t="e">
        <f t="shared" si="9"/>
        <v>#DIV/0!</v>
      </c>
    </row>
    <row r="122" spans="1:9" s="30" customFormat="1" ht="11.25" hidden="1" customHeight="1">
      <c r="A122" s="341" t="s">
        <v>127</v>
      </c>
      <c r="B122" s="343"/>
      <c r="C122" s="341" t="s">
        <v>128</v>
      </c>
      <c r="D122" s="342"/>
      <c r="E122" s="343"/>
      <c r="F122" s="139"/>
      <c r="G122" s="435"/>
      <c r="H122" s="436"/>
      <c r="I122" s="29" t="e">
        <f t="shared" si="9"/>
        <v>#DIV/0!</v>
      </c>
    </row>
    <row r="123" spans="1:9" s="30" customFormat="1" ht="11.25" hidden="1" customHeight="1">
      <c r="A123" s="341" t="s">
        <v>129</v>
      </c>
      <c r="B123" s="343"/>
      <c r="C123" s="341" t="s">
        <v>130</v>
      </c>
      <c r="D123" s="342"/>
      <c r="E123" s="343"/>
      <c r="F123" s="139"/>
      <c r="G123" s="435"/>
      <c r="H123" s="436"/>
      <c r="I123" s="29" t="e">
        <f t="shared" si="9"/>
        <v>#DIV/0!</v>
      </c>
    </row>
    <row r="124" spans="1:9" s="30" customFormat="1" ht="20.25" hidden="1" customHeight="1">
      <c r="A124" s="336" t="s">
        <v>131</v>
      </c>
      <c r="B124" s="337"/>
      <c r="C124" s="336" t="s">
        <v>132</v>
      </c>
      <c r="D124" s="338"/>
      <c r="E124" s="337"/>
      <c r="F124" s="141"/>
      <c r="G124" s="465"/>
      <c r="H124" s="466"/>
      <c r="I124" s="29" t="e">
        <f t="shared" si="9"/>
        <v>#DIV/0!</v>
      </c>
    </row>
    <row r="125" spans="1:9" s="30" customFormat="1" ht="20.25" hidden="1" customHeight="1">
      <c r="A125" s="341">
        <v>343</v>
      </c>
      <c r="B125" s="343"/>
      <c r="C125" s="341" t="s">
        <v>130</v>
      </c>
      <c r="D125" s="342"/>
      <c r="E125" s="343"/>
      <c r="F125" s="139"/>
      <c r="G125" s="435"/>
      <c r="H125" s="436"/>
      <c r="I125" s="29" t="e">
        <f t="shared" si="9"/>
        <v>#DIV/0!</v>
      </c>
    </row>
    <row r="126" spans="1:9" s="30" customFormat="1" ht="20.25" hidden="1" customHeight="1">
      <c r="A126" s="336">
        <v>3433</v>
      </c>
      <c r="B126" s="337"/>
      <c r="C126" s="336" t="s">
        <v>178</v>
      </c>
      <c r="D126" s="338"/>
      <c r="E126" s="337"/>
      <c r="F126" s="141"/>
      <c r="G126" s="465"/>
      <c r="H126" s="466"/>
      <c r="I126" s="29" t="e">
        <f t="shared" si="9"/>
        <v>#DIV/0!</v>
      </c>
    </row>
    <row r="127" spans="1:9" s="12" customFormat="1" ht="20.25" customHeight="1">
      <c r="A127" s="120">
        <v>4</v>
      </c>
      <c r="B127" s="121"/>
      <c r="C127" s="415" t="s">
        <v>214</v>
      </c>
      <c r="D127" s="416"/>
      <c r="E127" s="417"/>
      <c r="F127" s="149">
        <f>SUM(F128)</f>
        <v>780</v>
      </c>
      <c r="G127" s="394">
        <f>SUM(G128)</f>
        <v>777.52</v>
      </c>
      <c r="H127" s="395"/>
      <c r="I127" s="15">
        <f t="shared" si="9"/>
        <v>99.682051282051276</v>
      </c>
    </row>
    <row r="128" spans="1:9" s="12" customFormat="1" ht="12.75" customHeight="1">
      <c r="A128" s="120">
        <v>422</v>
      </c>
      <c r="B128" s="121"/>
      <c r="C128" s="396" t="s">
        <v>210</v>
      </c>
      <c r="D128" s="397"/>
      <c r="E128" s="398"/>
      <c r="F128" s="149">
        <f>SUM(F129:F131)</f>
        <v>780</v>
      </c>
      <c r="G128" s="394">
        <f>SUM(G129:H131)</f>
        <v>777.52</v>
      </c>
      <c r="H128" s="395"/>
      <c r="I128" s="71">
        <f t="shared" ref="I128:I134" si="11">G128/F128*100</f>
        <v>99.682051282051276</v>
      </c>
    </row>
    <row r="129" spans="1:9" s="30" customFormat="1" ht="15" customHeight="1">
      <c r="A129" s="115">
        <v>4221</v>
      </c>
      <c r="B129" s="117"/>
      <c r="C129" s="72" t="s">
        <v>211</v>
      </c>
      <c r="D129" s="73"/>
      <c r="E129" s="74"/>
      <c r="F129" s="142">
        <v>780</v>
      </c>
      <c r="G129" s="392">
        <v>777.52</v>
      </c>
      <c r="H129" s="393"/>
      <c r="I129" s="71">
        <f t="shared" si="11"/>
        <v>99.682051282051276</v>
      </c>
    </row>
    <row r="130" spans="1:9" s="30" customFormat="1" hidden="1">
      <c r="A130" s="34">
        <v>4223</v>
      </c>
      <c r="B130" s="35"/>
      <c r="C130" s="36" t="s">
        <v>212</v>
      </c>
      <c r="D130" s="37"/>
      <c r="E130" s="38"/>
      <c r="F130" s="31"/>
      <c r="G130" s="469"/>
      <c r="H130" s="470"/>
      <c r="I130" s="32" t="e">
        <f t="shared" si="11"/>
        <v>#DIV/0!</v>
      </c>
    </row>
    <row r="131" spans="1:9" s="30" customFormat="1" hidden="1">
      <c r="A131" s="34">
        <v>4225</v>
      </c>
      <c r="B131" s="35"/>
      <c r="C131" s="36" t="s">
        <v>213</v>
      </c>
      <c r="D131" s="37"/>
      <c r="E131" s="38"/>
      <c r="F131" s="31"/>
      <c r="G131" s="39"/>
      <c r="H131" s="40">
        <v>0</v>
      </c>
      <c r="I131" s="32" t="e">
        <f t="shared" si="11"/>
        <v>#DIV/0!</v>
      </c>
    </row>
    <row r="132" spans="1:9" s="12" customFormat="1" ht="24" customHeight="1">
      <c r="A132" s="437" t="s">
        <v>215</v>
      </c>
      <c r="B132" s="438"/>
      <c r="C132" s="307" t="s">
        <v>232</v>
      </c>
      <c r="D132" s="308"/>
      <c r="E132" s="309"/>
      <c r="F132" s="132">
        <f>SUM(F133+F135+F139+F142+F144+F147)</f>
        <v>4826</v>
      </c>
      <c r="G132" s="329">
        <f>SUM(G133+G135+G139+G142+G144+G147)</f>
        <v>4826.7699999999995</v>
      </c>
      <c r="H132" s="330"/>
      <c r="I132" s="17">
        <f t="shared" si="11"/>
        <v>100.01595524243679</v>
      </c>
    </row>
    <row r="133" spans="1:9" s="30" customFormat="1" ht="11.25" hidden="1" customHeight="1">
      <c r="A133" s="301">
        <v>311</v>
      </c>
      <c r="B133" s="303"/>
      <c r="C133" s="301" t="s">
        <v>173</v>
      </c>
      <c r="D133" s="302"/>
      <c r="E133" s="303"/>
      <c r="F133" s="112"/>
      <c r="G133" s="304"/>
      <c r="H133" s="305"/>
      <c r="I133" s="7" t="e">
        <f t="shared" si="11"/>
        <v>#DIV/0!</v>
      </c>
    </row>
    <row r="134" spans="1:9" s="30" customFormat="1" ht="24" hidden="1" customHeight="1">
      <c r="A134" s="316">
        <v>3111</v>
      </c>
      <c r="B134" s="317"/>
      <c r="C134" s="316" t="s">
        <v>174</v>
      </c>
      <c r="D134" s="318"/>
      <c r="E134" s="317"/>
      <c r="F134" s="128"/>
      <c r="G134" s="311"/>
      <c r="H134" s="312"/>
      <c r="I134" s="7" t="e">
        <f t="shared" si="11"/>
        <v>#DIV/0!</v>
      </c>
    </row>
    <row r="135" spans="1:9" s="30" customFormat="1" ht="26.25" customHeight="1">
      <c r="A135" s="301">
        <v>321</v>
      </c>
      <c r="B135" s="303"/>
      <c r="C135" s="301" t="s">
        <v>93</v>
      </c>
      <c r="D135" s="302"/>
      <c r="E135" s="303"/>
      <c r="F135" s="112">
        <f>SUM(F136:F138)</f>
        <v>3165</v>
      </c>
      <c r="G135" s="304">
        <f>SUM(G138+G136)</f>
        <v>3166.8999999999996</v>
      </c>
      <c r="H135" s="305"/>
      <c r="I135" s="7">
        <f>G135/F135*100</f>
        <v>100.06003159557662</v>
      </c>
    </row>
    <row r="136" spans="1:9" s="30" customFormat="1" ht="11.25" customHeight="1">
      <c r="A136" s="47">
        <v>3211</v>
      </c>
      <c r="B136" s="48"/>
      <c r="C136" s="316" t="s">
        <v>154</v>
      </c>
      <c r="D136" s="318"/>
      <c r="E136" s="317"/>
      <c r="F136" s="128">
        <v>0</v>
      </c>
      <c r="G136" s="311">
        <v>48.91</v>
      </c>
      <c r="H136" s="312"/>
      <c r="I136" s="71" t="e">
        <f>G136/F136*100</f>
        <v>#DIV/0!</v>
      </c>
    </row>
    <row r="137" spans="1:9" s="30" customFormat="1" ht="36" hidden="1" customHeight="1">
      <c r="A137" s="47">
        <v>3212</v>
      </c>
      <c r="B137" s="48"/>
      <c r="C137" s="316" t="s">
        <v>216</v>
      </c>
      <c r="D137" s="318"/>
      <c r="E137" s="317"/>
      <c r="F137" s="128"/>
      <c r="G137" s="311"/>
      <c r="H137" s="312"/>
      <c r="I137" s="71" t="e">
        <f>G137/F137*100</f>
        <v>#DIV/0!</v>
      </c>
    </row>
    <row r="138" spans="1:9" s="30" customFormat="1" ht="36" customHeight="1">
      <c r="A138" s="47">
        <v>3213</v>
      </c>
      <c r="B138" s="48"/>
      <c r="C138" s="316" t="s">
        <v>155</v>
      </c>
      <c r="D138" s="318"/>
      <c r="E138" s="317"/>
      <c r="F138" s="128">
        <v>3165</v>
      </c>
      <c r="G138" s="311">
        <v>3117.99</v>
      </c>
      <c r="H138" s="312"/>
      <c r="I138" s="71">
        <f>G138/F138*100</f>
        <v>98.514691943127957</v>
      </c>
    </row>
    <row r="139" spans="1:9" s="12" customFormat="1" ht="19.5" customHeight="1">
      <c r="A139" s="49">
        <v>322</v>
      </c>
      <c r="B139" s="50"/>
      <c r="C139" s="301" t="s">
        <v>97</v>
      </c>
      <c r="D139" s="302"/>
      <c r="E139" s="303"/>
      <c r="F139" s="112">
        <f>SUM(F140:F141)</f>
        <v>6</v>
      </c>
      <c r="G139" s="304">
        <v>5.51</v>
      </c>
      <c r="H139" s="305"/>
      <c r="I139" s="15">
        <f>G139/F139*100</f>
        <v>91.833333333333329</v>
      </c>
    </row>
    <row r="140" spans="1:9" s="30" customFormat="1" ht="24.75" customHeight="1">
      <c r="A140" s="316">
        <v>3224</v>
      </c>
      <c r="B140" s="317"/>
      <c r="C140" s="316" t="s">
        <v>217</v>
      </c>
      <c r="D140" s="318"/>
      <c r="E140" s="317"/>
      <c r="F140" s="128">
        <v>6</v>
      </c>
      <c r="G140" s="311">
        <v>5.51</v>
      </c>
      <c r="H140" s="312"/>
      <c r="I140" s="7">
        <f t="shared" ref="I140:I141" si="12">G140/F140*100</f>
        <v>91.833333333333329</v>
      </c>
    </row>
    <row r="141" spans="1:9" s="30" customFormat="1" hidden="1">
      <c r="A141" s="47">
        <v>3225</v>
      </c>
      <c r="B141" s="48"/>
      <c r="C141" s="55" t="s">
        <v>218</v>
      </c>
      <c r="D141" s="56"/>
      <c r="E141" s="57"/>
      <c r="F141" s="128"/>
      <c r="G141" s="311"/>
      <c r="H141" s="312"/>
      <c r="I141" s="7" t="e">
        <f t="shared" si="12"/>
        <v>#DIV/0!</v>
      </c>
    </row>
    <row r="142" spans="1:9" s="30" customFormat="1" ht="26.25" hidden="1" customHeight="1">
      <c r="A142" s="301">
        <v>323</v>
      </c>
      <c r="B142" s="303"/>
      <c r="C142" s="301" t="s">
        <v>104</v>
      </c>
      <c r="D142" s="302"/>
      <c r="E142" s="303"/>
      <c r="F142" s="112">
        <f>SUM(F143)</f>
        <v>0</v>
      </c>
      <c r="G142" s="304"/>
      <c r="H142" s="305"/>
      <c r="I142" s="7" t="e">
        <f t="shared" ref="I142:I147" si="13">G142/F142*100</f>
        <v>#DIV/0!</v>
      </c>
    </row>
    <row r="143" spans="1:9" s="30" customFormat="1" ht="26.25" hidden="1" customHeight="1">
      <c r="A143" s="47">
        <v>3237</v>
      </c>
      <c r="B143" s="48"/>
      <c r="C143" s="55" t="s">
        <v>222</v>
      </c>
      <c r="D143" s="54"/>
      <c r="E143" s="48"/>
      <c r="F143" s="128"/>
      <c r="G143" s="311"/>
      <c r="H143" s="312"/>
      <c r="I143" s="7" t="e">
        <f t="shared" si="13"/>
        <v>#DIV/0!</v>
      </c>
    </row>
    <row r="144" spans="1:9" s="12" customFormat="1" ht="23.25" hidden="1" customHeight="1">
      <c r="A144" s="49">
        <v>329</v>
      </c>
      <c r="B144" s="50"/>
      <c r="C144" s="301" t="s">
        <v>121</v>
      </c>
      <c r="D144" s="302"/>
      <c r="E144" s="303"/>
      <c r="F144" s="112">
        <f>SUM(F145:F146)</f>
        <v>0</v>
      </c>
      <c r="G144" s="304">
        <v>0</v>
      </c>
      <c r="H144" s="305"/>
      <c r="I144" s="7" t="e">
        <f t="shared" si="13"/>
        <v>#DIV/0!</v>
      </c>
    </row>
    <row r="145" spans="1:9" s="30" customFormat="1" hidden="1">
      <c r="A145" s="47">
        <v>3293</v>
      </c>
      <c r="B145" s="48"/>
      <c r="C145" s="55" t="s">
        <v>160</v>
      </c>
      <c r="D145" s="56"/>
      <c r="E145" s="57"/>
      <c r="F145" s="128"/>
      <c r="G145" s="311"/>
      <c r="H145" s="312"/>
      <c r="I145" s="7" t="e">
        <f t="shared" si="13"/>
        <v>#DIV/0!</v>
      </c>
    </row>
    <row r="146" spans="1:9" s="30" customFormat="1" ht="22.5" hidden="1" customHeight="1">
      <c r="A146" s="47">
        <v>3299</v>
      </c>
      <c r="B146" s="48"/>
      <c r="C146" s="316" t="s">
        <v>121</v>
      </c>
      <c r="D146" s="318"/>
      <c r="E146" s="317"/>
      <c r="F146" s="128"/>
      <c r="G146" s="311"/>
      <c r="H146" s="312"/>
      <c r="I146" s="7" t="e">
        <f t="shared" si="13"/>
        <v>#DIV/0!</v>
      </c>
    </row>
    <row r="147" spans="1:9" s="12" customFormat="1" ht="19.5" customHeight="1">
      <c r="A147" s="301">
        <v>422</v>
      </c>
      <c r="B147" s="303"/>
      <c r="C147" s="301" t="s">
        <v>137</v>
      </c>
      <c r="D147" s="302"/>
      <c r="E147" s="303"/>
      <c r="F147" s="112">
        <f>SUM(F148:F150)</f>
        <v>1655</v>
      </c>
      <c r="G147" s="304">
        <v>1654.36</v>
      </c>
      <c r="H147" s="305"/>
      <c r="I147" s="15">
        <f t="shared" si="13"/>
        <v>99.961329305135948</v>
      </c>
    </row>
    <row r="148" spans="1:9" s="30" customFormat="1" ht="19.5" hidden="1" customHeight="1">
      <c r="A148" s="316">
        <v>4221</v>
      </c>
      <c r="B148" s="317"/>
      <c r="C148" s="316" t="s">
        <v>211</v>
      </c>
      <c r="D148" s="318"/>
      <c r="E148" s="317"/>
      <c r="F148" s="128"/>
      <c r="G148" s="311"/>
      <c r="H148" s="312"/>
      <c r="I148" s="71" t="e">
        <f t="shared" ref="I148:I150" si="14">G148/F148*100</f>
        <v>#DIV/0!</v>
      </c>
    </row>
    <row r="149" spans="1:9" s="30" customFormat="1" ht="19.5" hidden="1" customHeight="1">
      <c r="A149" s="316">
        <v>4223</v>
      </c>
      <c r="B149" s="317"/>
      <c r="C149" s="316" t="s">
        <v>212</v>
      </c>
      <c r="D149" s="318"/>
      <c r="E149" s="317"/>
      <c r="F149" s="128"/>
      <c r="G149" s="311"/>
      <c r="H149" s="312"/>
      <c r="I149" s="71" t="e">
        <f t="shared" si="14"/>
        <v>#DIV/0!</v>
      </c>
    </row>
    <row r="150" spans="1:9" s="30" customFormat="1" ht="19.5" customHeight="1">
      <c r="A150" s="47">
        <v>4227</v>
      </c>
      <c r="B150" s="48"/>
      <c r="C150" s="316" t="s">
        <v>223</v>
      </c>
      <c r="D150" s="318"/>
      <c r="E150" s="317"/>
      <c r="F150" s="128">
        <v>1655</v>
      </c>
      <c r="G150" s="311">
        <v>1654.36</v>
      </c>
      <c r="H150" s="312"/>
      <c r="I150" s="71">
        <f t="shared" si="14"/>
        <v>99.961329305135948</v>
      </c>
    </row>
    <row r="151" spans="1:9" s="12" customFormat="1" ht="31.5" customHeight="1">
      <c r="A151" s="437" t="s">
        <v>224</v>
      </c>
      <c r="B151" s="438"/>
      <c r="C151" s="307" t="s">
        <v>225</v>
      </c>
      <c r="D151" s="308"/>
      <c r="E151" s="309"/>
      <c r="F151" s="111">
        <f>SUM(F152+F184+F182)</f>
        <v>19315</v>
      </c>
      <c r="G151" s="329">
        <f>SUM(G152+H182+G184)</f>
        <v>22942.37</v>
      </c>
      <c r="H151" s="330"/>
      <c r="I151" s="69">
        <f t="shared" ref="I151:I181" si="15">G151/F151*100</f>
        <v>118.7800673052032</v>
      </c>
    </row>
    <row r="152" spans="1:9" s="30" customFormat="1" ht="11.25" customHeight="1">
      <c r="A152" s="301" t="s">
        <v>88</v>
      </c>
      <c r="B152" s="303"/>
      <c r="C152" s="301" t="s">
        <v>89</v>
      </c>
      <c r="D152" s="302"/>
      <c r="E152" s="303"/>
      <c r="F152" s="112">
        <f>SUM(F153+F157+F155+F160+F163+F167+F170+F175+F177+F180)</f>
        <v>19055</v>
      </c>
      <c r="G152" s="304">
        <f>SUM(G153+G155+G157+G167+G160+G163+G170+G177+G180)</f>
        <v>21441.37</v>
      </c>
      <c r="H152" s="305"/>
      <c r="I152" s="7">
        <f t="shared" si="15"/>
        <v>112.52358960902649</v>
      </c>
    </row>
    <row r="153" spans="1:9" s="30" customFormat="1" ht="11.25" customHeight="1">
      <c r="A153" s="301">
        <v>311</v>
      </c>
      <c r="B153" s="303"/>
      <c r="C153" s="301" t="s">
        <v>173</v>
      </c>
      <c r="D153" s="302"/>
      <c r="E153" s="303"/>
      <c r="F153" s="112">
        <v>750</v>
      </c>
      <c r="G153" s="304">
        <f>SUM(G154)</f>
        <v>738.25</v>
      </c>
      <c r="H153" s="305"/>
      <c r="I153" s="7">
        <f t="shared" ref="I153:I156" si="16">G153/F153*100</f>
        <v>98.433333333333323</v>
      </c>
    </row>
    <row r="154" spans="1:9" s="30" customFormat="1" ht="24" customHeight="1">
      <c r="A154" s="316">
        <v>3111</v>
      </c>
      <c r="B154" s="317"/>
      <c r="C154" s="316" t="s">
        <v>174</v>
      </c>
      <c r="D154" s="318"/>
      <c r="E154" s="317"/>
      <c r="F154" s="128">
        <v>750</v>
      </c>
      <c r="G154" s="311">
        <v>738.25</v>
      </c>
      <c r="H154" s="312"/>
      <c r="I154" s="7">
        <f t="shared" si="16"/>
        <v>98.433333333333323</v>
      </c>
    </row>
    <row r="155" spans="1:9" s="30" customFormat="1" ht="11.25" customHeight="1">
      <c r="A155" s="49">
        <v>312</v>
      </c>
      <c r="B155" s="50"/>
      <c r="C155" s="301" t="s">
        <v>139</v>
      </c>
      <c r="D155" s="302"/>
      <c r="E155" s="303"/>
      <c r="F155" s="112">
        <v>0</v>
      </c>
      <c r="G155" s="304">
        <v>0</v>
      </c>
      <c r="H155" s="305"/>
      <c r="I155" s="7" t="e">
        <f t="shared" si="16"/>
        <v>#DIV/0!</v>
      </c>
    </row>
    <row r="156" spans="1:9" s="30" customFormat="1" ht="11.25" customHeight="1">
      <c r="A156" s="47">
        <v>3121</v>
      </c>
      <c r="B156" s="48"/>
      <c r="C156" s="316" t="s">
        <v>139</v>
      </c>
      <c r="D156" s="318"/>
      <c r="E156" s="317"/>
      <c r="F156" s="128">
        <v>0</v>
      </c>
      <c r="G156" s="311">
        <v>0</v>
      </c>
      <c r="H156" s="312"/>
      <c r="I156" s="70" t="e">
        <f t="shared" si="16"/>
        <v>#DIV/0!</v>
      </c>
    </row>
    <row r="157" spans="1:9" s="30" customFormat="1" ht="11.25" customHeight="1">
      <c r="A157" s="301">
        <v>313</v>
      </c>
      <c r="B157" s="303"/>
      <c r="C157" s="301" t="s">
        <v>140</v>
      </c>
      <c r="D157" s="302"/>
      <c r="E157" s="303"/>
      <c r="F157" s="112">
        <f>SUM(F158:F159)</f>
        <v>200</v>
      </c>
      <c r="G157" s="304">
        <v>121.8</v>
      </c>
      <c r="H157" s="305"/>
      <c r="I157" s="7">
        <f t="shared" ref="I157:I162" si="17">G157/F157*100</f>
        <v>60.9</v>
      </c>
    </row>
    <row r="158" spans="1:9" s="30" customFormat="1" ht="24" customHeight="1">
      <c r="A158" s="316">
        <v>3132</v>
      </c>
      <c r="B158" s="317"/>
      <c r="C158" s="316" t="s">
        <v>279</v>
      </c>
      <c r="D158" s="318"/>
      <c r="E158" s="317"/>
      <c r="F158" s="128">
        <v>200</v>
      </c>
      <c r="G158" s="311">
        <v>121.8</v>
      </c>
      <c r="H158" s="312"/>
      <c r="I158" s="7">
        <f t="shared" si="17"/>
        <v>60.9</v>
      </c>
    </row>
    <row r="159" spans="1:9" s="30" customFormat="1" ht="31.5" hidden="1" customHeight="1">
      <c r="A159" s="316">
        <v>3133</v>
      </c>
      <c r="B159" s="317"/>
      <c r="C159" s="316" t="s">
        <v>176</v>
      </c>
      <c r="D159" s="318"/>
      <c r="E159" s="317"/>
      <c r="F159" s="128"/>
      <c r="G159" s="311"/>
      <c r="H159" s="312"/>
      <c r="I159" s="7" t="e">
        <f t="shared" ref="I159" si="18">G159/F159*100</f>
        <v>#DIV/0!</v>
      </c>
    </row>
    <row r="160" spans="1:9" s="30" customFormat="1" ht="11.25" customHeight="1">
      <c r="A160" s="49">
        <v>321</v>
      </c>
      <c r="B160" s="50"/>
      <c r="C160" s="301" t="s">
        <v>93</v>
      </c>
      <c r="D160" s="302"/>
      <c r="E160" s="303"/>
      <c r="F160" s="112">
        <f>SUM(F161:F162)</f>
        <v>1565</v>
      </c>
      <c r="G160" s="304">
        <f>SUM(G161:H162)</f>
        <v>2169.29</v>
      </c>
      <c r="H160" s="305"/>
      <c r="I160" s="7">
        <f t="shared" si="17"/>
        <v>138.61277955271564</v>
      </c>
    </row>
    <row r="161" spans="1:9" s="30" customFormat="1" ht="11.25" customHeight="1">
      <c r="A161" s="47">
        <v>3211</v>
      </c>
      <c r="B161" s="48"/>
      <c r="C161" s="316" t="s">
        <v>154</v>
      </c>
      <c r="D161" s="318"/>
      <c r="E161" s="317"/>
      <c r="F161" s="128">
        <v>365</v>
      </c>
      <c r="G161" s="311">
        <v>840.68</v>
      </c>
      <c r="H161" s="312"/>
      <c r="I161" s="7">
        <f t="shared" si="17"/>
        <v>230.32328767123283</v>
      </c>
    </row>
    <row r="162" spans="1:9" s="30" customFormat="1" ht="11.25" customHeight="1">
      <c r="A162" s="47">
        <v>3213</v>
      </c>
      <c r="B162" s="48"/>
      <c r="C162" s="471" t="s">
        <v>155</v>
      </c>
      <c r="D162" s="472"/>
      <c r="E162" s="473"/>
      <c r="F162" s="128">
        <v>1200</v>
      </c>
      <c r="G162" s="311">
        <v>1328.61</v>
      </c>
      <c r="H162" s="312"/>
      <c r="I162" s="7">
        <f t="shared" si="17"/>
        <v>110.7175</v>
      </c>
    </row>
    <row r="163" spans="1:9" s="30" customFormat="1" ht="20.25" customHeight="1">
      <c r="A163" s="301" t="s">
        <v>96</v>
      </c>
      <c r="B163" s="303"/>
      <c r="C163" s="301" t="s">
        <v>97</v>
      </c>
      <c r="D163" s="302"/>
      <c r="E163" s="303"/>
      <c r="F163" s="112">
        <f>SUM(F164:F166)</f>
        <v>530</v>
      </c>
      <c r="G163" s="304">
        <f>SUM(G164:H166)</f>
        <v>1401.1599999999999</v>
      </c>
      <c r="H163" s="305"/>
      <c r="I163" s="7">
        <f t="shared" ref="I163:I172" si="19">G163/F163*100</f>
        <v>264.36981132075471</v>
      </c>
    </row>
    <row r="164" spans="1:9" s="30" customFormat="1" ht="24" customHeight="1">
      <c r="A164" s="316" t="s">
        <v>98</v>
      </c>
      <c r="B164" s="317"/>
      <c r="C164" s="316" t="s">
        <v>280</v>
      </c>
      <c r="D164" s="318"/>
      <c r="E164" s="317"/>
      <c r="F164" s="128">
        <v>0</v>
      </c>
      <c r="G164" s="311">
        <v>382</v>
      </c>
      <c r="H164" s="312"/>
      <c r="I164" s="7" t="e">
        <f t="shared" si="19"/>
        <v>#DIV/0!</v>
      </c>
    </row>
    <row r="165" spans="1:9" s="30" customFormat="1" ht="20.25" customHeight="1">
      <c r="A165" s="47">
        <v>3222</v>
      </c>
      <c r="B165" s="48"/>
      <c r="C165" s="316" t="s">
        <v>172</v>
      </c>
      <c r="D165" s="318"/>
      <c r="E165" s="317"/>
      <c r="F165" s="128">
        <v>200</v>
      </c>
      <c r="G165" s="311">
        <v>658.91</v>
      </c>
      <c r="H165" s="312"/>
      <c r="I165" s="7">
        <f t="shared" si="19"/>
        <v>329.45499999999998</v>
      </c>
    </row>
    <row r="166" spans="1:9" s="30" customFormat="1" ht="11.25" customHeight="1">
      <c r="A166" s="47">
        <v>3225</v>
      </c>
      <c r="B166" s="48"/>
      <c r="C166" s="316" t="s">
        <v>157</v>
      </c>
      <c r="D166" s="318"/>
      <c r="E166" s="317"/>
      <c r="F166" s="128">
        <v>330</v>
      </c>
      <c r="G166" s="311">
        <v>360.25</v>
      </c>
      <c r="H166" s="312"/>
      <c r="I166" s="7">
        <f t="shared" si="19"/>
        <v>109.16666666666666</v>
      </c>
    </row>
    <row r="167" spans="1:9" s="30" customFormat="1" ht="11.25" customHeight="1">
      <c r="A167" s="301">
        <v>323</v>
      </c>
      <c r="B167" s="303"/>
      <c r="C167" s="301" t="s">
        <v>97</v>
      </c>
      <c r="D167" s="302"/>
      <c r="E167" s="303"/>
      <c r="F167" s="112">
        <f>SUM(F168:F169)</f>
        <v>0</v>
      </c>
      <c r="G167" s="304">
        <v>1019.25</v>
      </c>
      <c r="H167" s="305"/>
      <c r="I167" s="7" t="e">
        <f t="shared" si="19"/>
        <v>#DIV/0!</v>
      </c>
    </row>
    <row r="168" spans="1:9" s="30" customFormat="1" ht="24" hidden="1" customHeight="1">
      <c r="A168" s="316">
        <v>3232</v>
      </c>
      <c r="B168" s="317"/>
      <c r="C168" s="316" t="s">
        <v>164</v>
      </c>
      <c r="D168" s="318"/>
      <c r="E168" s="317"/>
      <c r="F168" s="128"/>
      <c r="G168" s="311"/>
      <c r="H168" s="312"/>
      <c r="I168" s="7" t="e">
        <f t="shared" si="19"/>
        <v>#DIV/0!</v>
      </c>
    </row>
    <row r="169" spans="1:9" s="30" customFormat="1" ht="19.5" customHeight="1">
      <c r="A169" s="47">
        <v>3237</v>
      </c>
      <c r="B169" s="48"/>
      <c r="C169" s="316" t="s">
        <v>222</v>
      </c>
      <c r="D169" s="318"/>
      <c r="E169" s="317"/>
      <c r="F169" s="128">
        <v>0</v>
      </c>
      <c r="G169" s="311">
        <v>1019.25</v>
      </c>
      <c r="H169" s="312"/>
      <c r="I169" s="7" t="e">
        <f t="shared" si="19"/>
        <v>#DIV/0!</v>
      </c>
    </row>
    <row r="170" spans="1:9" s="12" customFormat="1" ht="19.5" customHeight="1">
      <c r="A170" s="49">
        <v>329</v>
      </c>
      <c r="B170" s="50"/>
      <c r="C170" s="301" t="s">
        <v>121</v>
      </c>
      <c r="D170" s="302"/>
      <c r="E170" s="303"/>
      <c r="F170" s="112">
        <f>SUM(F171:F174)</f>
        <v>8890</v>
      </c>
      <c r="G170" s="304">
        <f>SUM(G171:H174)</f>
        <v>8332.42</v>
      </c>
      <c r="H170" s="305"/>
      <c r="I170" s="7">
        <f t="shared" si="19"/>
        <v>93.72800899887514</v>
      </c>
    </row>
    <row r="171" spans="1:9" s="30" customFormat="1" ht="19.5" customHeight="1">
      <c r="A171" s="47">
        <v>3293</v>
      </c>
      <c r="B171" s="48"/>
      <c r="C171" s="316" t="s">
        <v>160</v>
      </c>
      <c r="D171" s="318"/>
      <c r="E171" s="317"/>
      <c r="F171" s="128">
        <v>590</v>
      </c>
      <c r="G171" s="311">
        <v>734.02</v>
      </c>
      <c r="H171" s="312"/>
      <c r="I171" s="7">
        <f t="shared" si="19"/>
        <v>124.41016949152541</v>
      </c>
    </row>
    <row r="172" spans="1:9" s="30" customFormat="1" ht="19.5" customHeight="1">
      <c r="A172" s="47">
        <v>3295</v>
      </c>
      <c r="B172" s="48"/>
      <c r="C172" s="51" t="s">
        <v>273</v>
      </c>
      <c r="D172" s="52"/>
      <c r="E172" s="53"/>
      <c r="F172" s="128">
        <v>300</v>
      </c>
      <c r="G172" s="311">
        <v>276</v>
      </c>
      <c r="H172" s="312"/>
      <c r="I172" s="7">
        <f t="shared" si="19"/>
        <v>92</v>
      </c>
    </row>
    <row r="173" spans="1:9" s="30" customFormat="1" ht="19.5" hidden="1" customHeight="1">
      <c r="A173" s="47">
        <v>3296</v>
      </c>
      <c r="B173" s="48"/>
      <c r="C173" s="316" t="s">
        <v>209</v>
      </c>
      <c r="D173" s="318"/>
      <c r="E173" s="317"/>
      <c r="F173" s="141"/>
      <c r="G173" s="311"/>
      <c r="H173" s="312"/>
      <c r="I173" s="7" t="e">
        <f t="shared" si="15"/>
        <v>#DIV/0!</v>
      </c>
    </row>
    <row r="174" spans="1:9" s="30" customFormat="1" ht="19.5" customHeight="1">
      <c r="A174" s="159">
        <v>3299</v>
      </c>
      <c r="B174" s="160"/>
      <c r="C174" s="402" t="s">
        <v>121</v>
      </c>
      <c r="D174" s="403"/>
      <c r="E174" s="404"/>
      <c r="F174" s="156">
        <v>8000</v>
      </c>
      <c r="G174" s="324">
        <v>7322.4</v>
      </c>
      <c r="H174" s="325"/>
      <c r="I174" s="79">
        <f t="shared" si="15"/>
        <v>91.53</v>
      </c>
    </row>
    <row r="175" spans="1:9" s="12" customFormat="1" ht="19.5" hidden="1" customHeight="1">
      <c r="A175" s="161">
        <v>343</v>
      </c>
      <c r="B175" s="162"/>
      <c r="C175" s="405" t="s">
        <v>130</v>
      </c>
      <c r="D175" s="406"/>
      <c r="E175" s="407"/>
      <c r="F175" s="157">
        <f>SUM(F176)</f>
        <v>0</v>
      </c>
      <c r="G175" s="322"/>
      <c r="H175" s="323"/>
      <c r="I175" s="79" t="e">
        <f t="shared" si="15"/>
        <v>#DIV/0!</v>
      </c>
    </row>
    <row r="176" spans="1:9" s="30" customFormat="1" ht="19.5" hidden="1" customHeight="1">
      <c r="A176" s="159">
        <v>3433</v>
      </c>
      <c r="B176" s="160"/>
      <c r="C176" s="402" t="s">
        <v>178</v>
      </c>
      <c r="D176" s="403"/>
      <c r="E176" s="404"/>
      <c r="F176" s="156"/>
      <c r="G176" s="324"/>
      <c r="H176" s="325"/>
      <c r="I176" s="79" t="e">
        <f t="shared" si="15"/>
        <v>#DIV/0!</v>
      </c>
    </row>
    <row r="177" spans="1:9" s="12" customFormat="1" ht="19.5" customHeight="1">
      <c r="A177" s="161">
        <v>372</v>
      </c>
      <c r="B177" s="162"/>
      <c r="C177" s="405" t="s">
        <v>136</v>
      </c>
      <c r="D177" s="406"/>
      <c r="E177" s="407"/>
      <c r="F177" s="157">
        <f>SUM(F178:F179)</f>
        <v>6000</v>
      </c>
      <c r="G177" s="322">
        <f>SUM(G178)</f>
        <v>6541.74</v>
      </c>
      <c r="H177" s="323"/>
      <c r="I177" s="79">
        <f t="shared" si="15"/>
        <v>109.029</v>
      </c>
    </row>
    <row r="178" spans="1:9" s="30" customFormat="1" ht="19.5" customHeight="1">
      <c r="A178" s="159">
        <v>3721</v>
      </c>
      <c r="B178" s="160"/>
      <c r="C178" s="402" t="s">
        <v>228</v>
      </c>
      <c r="D178" s="403"/>
      <c r="E178" s="404"/>
      <c r="F178" s="156">
        <v>6000</v>
      </c>
      <c r="G178" s="324">
        <v>6541.74</v>
      </c>
      <c r="H178" s="325"/>
      <c r="I178" s="79">
        <f t="shared" si="15"/>
        <v>109.029</v>
      </c>
    </row>
    <row r="179" spans="1:9" s="30" customFormat="1" ht="19.5" hidden="1" customHeight="1">
      <c r="A179" s="159">
        <v>3722</v>
      </c>
      <c r="B179" s="160"/>
      <c r="C179" s="402" t="s">
        <v>229</v>
      </c>
      <c r="D179" s="403"/>
      <c r="E179" s="404"/>
      <c r="F179" s="156"/>
      <c r="G179" s="324"/>
      <c r="H179" s="325"/>
      <c r="I179" s="79" t="e">
        <f t="shared" si="15"/>
        <v>#DIV/0!</v>
      </c>
    </row>
    <row r="180" spans="1:9" s="12" customFormat="1" ht="19.5" customHeight="1">
      <c r="A180" s="161">
        <v>381</v>
      </c>
      <c r="B180" s="162"/>
      <c r="C180" s="163" t="s">
        <v>285</v>
      </c>
      <c r="D180" s="164"/>
      <c r="E180" s="162"/>
      <c r="F180" s="157">
        <f>SUM(F181)</f>
        <v>1120</v>
      </c>
      <c r="G180" s="322">
        <v>1117.46</v>
      </c>
      <c r="H180" s="323"/>
      <c r="I180" s="79">
        <f t="shared" si="15"/>
        <v>99.773214285714289</v>
      </c>
    </row>
    <row r="181" spans="1:9" s="30" customFormat="1" ht="19.5" customHeight="1">
      <c r="A181" s="159">
        <v>3812</v>
      </c>
      <c r="B181" s="160"/>
      <c r="C181" s="165" t="s">
        <v>286</v>
      </c>
      <c r="D181" s="166"/>
      <c r="E181" s="160"/>
      <c r="F181" s="156">
        <v>1120</v>
      </c>
      <c r="G181" s="324">
        <v>1117.46</v>
      </c>
      <c r="H181" s="325"/>
      <c r="I181" s="79">
        <f t="shared" si="15"/>
        <v>99.773214285714289</v>
      </c>
    </row>
    <row r="182" spans="1:9" s="30" customFormat="1" ht="19.5" customHeight="1">
      <c r="A182" s="159">
        <v>422</v>
      </c>
      <c r="B182" s="160"/>
      <c r="C182" s="165" t="s">
        <v>137</v>
      </c>
      <c r="D182" s="166"/>
      <c r="E182" s="160"/>
      <c r="F182" s="156">
        <f>SUM(F183)</f>
        <v>260</v>
      </c>
      <c r="G182" s="145"/>
      <c r="H182" s="146">
        <v>800</v>
      </c>
      <c r="I182" s="79">
        <f>H182/F182*100</f>
        <v>307.69230769230774</v>
      </c>
    </row>
    <row r="183" spans="1:9" s="30" customFormat="1" ht="19.5" customHeight="1">
      <c r="A183" s="159">
        <v>4221</v>
      </c>
      <c r="B183" s="160"/>
      <c r="C183" s="165" t="s">
        <v>211</v>
      </c>
      <c r="D183" s="166"/>
      <c r="E183" s="160"/>
      <c r="F183" s="156">
        <v>260</v>
      </c>
      <c r="G183" s="145"/>
      <c r="H183" s="146">
        <v>800</v>
      </c>
      <c r="I183" s="79">
        <f>H183/F183*100</f>
        <v>307.69230769230774</v>
      </c>
    </row>
    <row r="184" spans="1:9" s="30" customFormat="1" ht="18.75" customHeight="1">
      <c r="A184" s="161">
        <v>424</v>
      </c>
      <c r="B184" s="162"/>
      <c r="C184" s="405" t="s">
        <v>230</v>
      </c>
      <c r="D184" s="406"/>
      <c r="E184" s="407"/>
      <c r="F184" s="157">
        <v>0</v>
      </c>
      <c r="G184" s="322">
        <v>701</v>
      </c>
      <c r="H184" s="323"/>
      <c r="I184" s="79" t="e">
        <f>H184/F184*100</f>
        <v>#DIV/0!</v>
      </c>
    </row>
    <row r="185" spans="1:9" s="30" customFormat="1" ht="18.75" customHeight="1">
      <c r="A185" s="402">
        <v>4241</v>
      </c>
      <c r="B185" s="404"/>
      <c r="C185" s="402" t="s">
        <v>201</v>
      </c>
      <c r="D185" s="403"/>
      <c r="E185" s="404"/>
      <c r="F185" s="156">
        <v>0</v>
      </c>
      <c r="G185" s="401">
        <v>701</v>
      </c>
      <c r="H185" s="401"/>
      <c r="I185" s="79" t="e">
        <f>H185/F185*100</f>
        <v>#DIV/0!</v>
      </c>
    </row>
    <row r="186" spans="1:9" s="30" customFormat="1" ht="19.5" hidden="1" customHeight="1">
      <c r="A186" s="159"/>
      <c r="B186" s="160"/>
      <c r="C186" s="165"/>
      <c r="D186" s="166"/>
      <c r="E186" s="160"/>
      <c r="F186" s="156"/>
      <c r="G186" s="145"/>
      <c r="H186" s="146"/>
      <c r="I186" s="79"/>
    </row>
    <row r="187" spans="1:9" s="30" customFormat="1" ht="19.5" hidden="1" customHeight="1">
      <c r="A187" s="122"/>
      <c r="B187" s="124"/>
      <c r="C187" s="36"/>
      <c r="D187" s="123"/>
      <c r="E187" s="124"/>
      <c r="F187" s="31"/>
      <c r="G187" s="125"/>
      <c r="H187" s="126"/>
      <c r="I187" s="29"/>
    </row>
    <row r="188" spans="1:9" ht="38.25" customHeight="1">
      <c r="A188" s="371" t="s">
        <v>239</v>
      </c>
      <c r="B188" s="373"/>
      <c r="C188" s="371" t="s">
        <v>240</v>
      </c>
      <c r="D188" s="372"/>
      <c r="E188" s="373"/>
      <c r="F188" s="140">
        <f>SUM(F189+F209+F206)</f>
        <v>218775</v>
      </c>
      <c r="G188" s="399">
        <f>SUM(G189+G209+G206)</f>
        <v>205467.46</v>
      </c>
      <c r="H188" s="400"/>
      <c r="I188" s="16">
        <f>G188/F188*100</f>
        <v>93.917248314478343</v>
      </c>
    </row>
    <row r="189" spans="1:9" s="12" customFormat="1" ht="24" customHeight="1">
      <c r="A189" s="306" t="s">
        <v>168</v>
      </c>
      <c r="B189" s="306"/>
      <c r="C189" s="307" t="s">
        <v>138</v>
      </c>
      <c r="D189" s="308"/>
      <c r="E189" s="309"/>
      <c r="F189" s="153">
        <f>SUM(F190+F193+F195+F197+F200+F202+F204)</f>
        <v>157445</v>
      </c>
      <c r="G189" s="321">
        <f>SUM(G190+G193+G195+G197+G200+G202+G204)</f>
        <v>155067.45000000001</v>
      </c>
      <c r="H189" s="321"/>
      <c r="I189" s="78">
        <f t="shared" ref="I189:I208" si="20">G189/F189*100</f>
        <v>98.48991711391281</v>
      </c>
    </row>
    <row r="190" spans="1:9" s="30" customFormat="1" ht="11.25" customHeight="1">
      <c r="A190" s="301">
        <v>311</v>
      </c>
      <c r="B190" s="303"/>
      <c r="C190" s="301" t="s">
        <v>173</v>
      </c>
      <c r="D190" s="302"/>
      <c r="E190" s="303"/>
      <c r="F190" s="157">
        <f>SUM(F191:F192)</f>
        <v>124000</v>
      </c>
      <c r="G190" s="322">
        <f>SUM(G191:H192)</f>
        <v>123433.46</v>
      </c>
      <c r="H190" s="323"/>
      <c r="I190" s="79">
        <f t="shared" si="20"/>
        <v>99.543112903225818</v>
      </c>
    </row>
    <row r="191" spans="1:9" s="30" customFormat="1" ht="11.25" customHeight="1">
      <c r="A191" s="316">
        <v>3111</v>
      </c>
      <c r="B191" s="317"/>
      <c r="C191" s="316" t="s">
        <v>174</v>
      </c>
      <c r="D191" s="318"/>
      <c r="E191" s="317"/>
      <c r="F191" s="156">
        <v>124000</v>
      </c>
      <c r="G191" s="324">
        <v>123433.46</v>
      </c>
      <c r="H191" s="325"/>
      <c r="I191" s="79">
        <f t="shared" si="20"/>
        <v>99.543112903225818</v>
      </c>
    </row>
    <row r="192" spans="1:9" s="30" customFormat="1" ht="12" hidden="1" customHeight="1">
      <c r="A192" s="316">
        <v>3113</v>
      </c>
      <c r="B192" s="317"/>
      <c r="C192" s="316" t="s">
        <v>141</v>
      </c>
      <c r="D192" s="318"/>
      <c r="E192" s="317"/>
      <c r="F192" s="156">
        <v>0</v>
      </c>
      <c r="G192" s="324">
        <v>0</v>
      </c>
      <c r="H192" s="325"/>
      <c r="I192" s="79" t="e">
        <f t="shared" si="20"/>
        <v>#DIV/0!</v>
      </c>
    </row>
    <row r="193" spans="1:9" s="30" customFormat="1" ht="11.25" customHeight="1">
      <c r="A193" s="301">
        <v>312</v>
      </c>
      <c r="B193" s="303"/>
      <c r="C193" s="301" t="s">
        <v>139</v>
      </c>
      <c r="D193" s="302"/>
      <c r="E193" s="303"/>
      <c r="F193" s="157">
        <f>SUM(F194)</f>
        <v>6540</v>
      </c>
      <c r="G193" s="322">
        <f>SUM(G194)</f>
        <v>6173.42</v>
      </c>
      <c r="H193" s="323"/>
      <c r="I193" s="79">
        <f t="shared" si="20"/>
        <v>94.394801223241586</v>
      </c>
    </row>
    <row r="194" spans="1:9" s="30" customFormat="1" ht="11.25" customHeight="1">
      <c r="A194" s="389">
        <v>3121</v>
      </c>
      <c r="B194" s="389"/>
      <c r="C194" s="313" t="s">
        <v>139</v>
      </c>
      <c r="D194" s="314"/>
      <c r="E194" s="315"/>
      <c r="F194" s="156">
        <v>6540</v>
      </c>
      <c r="G194" s="401">
        <v>6173.42</v>
      </c>
      <c r="H194" s="401"/>
      <c r="I194" s="80">
        <f t="shared" si="20"/>
        <v>94.394801223241586</v>
      </c>
    </row>
    <row r="195" spans="1:9" s="12" customFormat="1" ht="12.75" customHeight="1">
      <c r="A195" s="45">
        <v>313</v>
      </c>
      <c r="B195" s="46"/>
      <c r="C195" s="396" t="s">
        <v>140</v>
      </c>
      <c r="D195" s="397"/>
      <c r="E195" s="398"/>
      <c r="F195" s="157">
        <f>SUM(F196:F196)</f>
        <v>21945</v>
      </c>
      <c r="G195" s="322">
        <f>SUM(G196:H196)</f>
        <v>20917.53</v>
      </c>
      <c r="H195" s="323"/>
      <c r="I195" s="80">
        <f t="shared" si="20"/>
        <v>95.317976760082018</v>
      </c>
    </row>
    <row r="196" spans="1:9" s="30" customFormat="1">
      <c r="A196" s="58">
        <v>3132</v>
      </c>
      <c r="B196" s="59"/>
      <c r="C196" s="72" t="s">
        <v>175</v>
      </c>
      <c r="D196" s="73"/>
      <c r="E196" s="74"/>
      <c r="F196" s="156">
        <v>21945</v>
      </c>
      <c r="G196" s="324">
        <v>20917.53</v>
      </c>
      <c r="H196" s="325"/>
      <c r="I196" s="80">
        <f t="shared" si="20"/>
        <v>95.317976760082018</v>
      </c>
    </row>
    <row r="197" spans="1:9" s="30" customFormat="1" ht="22.5" customHeight="1">
      <c r="A197" s="301" t="s">
        <v>92</v>
      </c>
      <c r="B197" s="303"/>
      <c r="C197" s="301" t="s">
        <v>93</v>
      </c>
      <c r="D197" s="302"/>
      <c r="E197" s="303"/>
      <c r="F197" s="157">
        <f>SUM(F198:F199)</f>
        <v>3680</v>
      </c>
      <c r="G197" s="322">
        <f>SUM(G198:H199)</f>
        <v>3263.04</v>
      </c>
      <c r="H197" s="323"/>
      <c r="I197" s="80">
        <f t="shared" si="20"/>
        <v>88.669565217391295</v>
      </c>
    </row>
    <row r="198" spans="1:9" s="30" customFormat="1" ht="11.25" customHeight="1">
      <c r="A198" s="316" t="s">
        <v>94</v>
      </c>
      <c r="B198" s="317"/>
      <c r="C198" s="316" t="s">
        <v>154</v>
      </c>
      <c r="D198" s="318"/>
      <c r="E198" s="317"/>
      <c r="F198" s="156">
        <v>310</v>
      </c>
      <c r="G198" s="324">
        <v>277.89999999999998</v>
      </c>
      <c r="H198" s="325"/>
      <c r="I198" s="80">
        <f t="shared" si="20"/>
        <v>89.645161290322577</v>
      </c>
    </row>
    <row r="199" spans="1:9" s="30" customFormat="1" ht="21.75" customHeight="1">
      <c r="A199" s="47">
        <v>3212</v>
      </c>
      <c r="B199" s="48"/>
      <c r="C199" s="383" t="s">
        <v>177</v>
      </c>
      <c r="D199" s="384"/>
      <c r="E199" s="385"/>
      <c r="F199" s="156">
        <v>3370</v>
      </c>
      <c r="G199" s="324">
        <v>2985.14</v>
      </c>
      <c r="H199" s="325"/>
      <c r="I199" s="80">
        <f t="shared" si="20"/>
        <v>88.579821958456975</v>
      </c>
    </row>
    <row r="200" spans="1:9" s="12" customFormat="1" ht="21.75" customHeight="1">
      <c r="A200" s="45">
        <v>323</v>
      </c>
      <c r="B200" s="46"/>
      <c r="C200" s="396" t="s">
        <v>104</v>
      </c>
      <c r="D200" s="397"/>
      <c r="E200" s="398"/>
      <c r="F200" s="157">
        <f>SUM(F201)</f>
        <v>1280</v>
      </c>
      <c r="G200" s="322">
        <f>SUM(G201)</f>
        <v>1280</v>
      </c>
      <c r="H200" s="323"/>
      <c r="I200" s="80">
        <f t="shared" si="20"/>
        <v>100</v>
      </c>
    </row>
    <row r="201" spans="1:9" s="30" customFormat="1" ht="20.25" customHeight="1">
      <c r="A201" s="316" t="s">
        <v>112</v>
      </c>
      <c r="B201" s="317"/>
      <c r="C201" s="316" t="s">
        <v>227</v>
      </c>
      <c r="D201" s="318"/>
      <c r="E201" s="317"/>
      <c r="F201" s="156">
        <v>1280</v>
      </c>
      <c r="G201" s="401">
        <v>1280</v>
      </c>
      <c r="H201" s="401"/>
      <c r="I201" s="79">
        <f t="shared" si="20"/>
        <v>100</v>
      </c>
    </row>
    <row r="202" spans="1:9" s="30" customFormat="1" ht="11.25" hidden="1" customHeight="1">
      <c r="A202" s="301" t="s">
        <v>120</v>
      </c>
      <c r="B202" s="303"/>
      <c r="C202" s="301" t="s">
        <v>121</v>
      </c>
      <c r="D202" s="302"/>
      <c r="E202" s="303"/>
      <c r="F202" s="139">
        <v>0</v>
      </c>
      <c r="G202" s="411">
        <f>SUM(G203)</f>
        <v>0</v>
      </c>
      <c r="H202" s="411"/>
      <c r="I202" s="79" t="e">
        <f t="shared" si="20"/>
        <v>#DIV/0!</v>
      </c>
    </row>
    <row r="203" spans="1:9" s="30" customFormat="1" ht="11.25" hidden="1" customHeight="1">
      <c r="A203" s="316">
        <v>3296</v>
      </c>
      <c r="B203" s="317"/>
      <c r="C203" s="316" t="s">
        <v>209</v>
      </c>
      <c r="D203" s="318"/>
      <c r="E203" s="317"/>
      <c r="F203" s="141">
        <v>0</v>
      </c>
      <c r="G203" s="401"/>
      <c r="H203" s="401"/>
      <c r="I203" s="79" t="e">
        <f t="shared" si="20"/>
        <v>#DIV/0!</v>
      </c>
    </row>
    <row r="204" spans="1:9" s="30" customFormat="1" ht="21.75" hidden="1" customHeight="1">
      <c r="A204" s="75">
        <v>343</v>
      </c>
      <c r="B204" s="76"/>
      <c r="C204" s="408" t="s">
        <v>130</v>
      </c>
      <c r="D204" s="409"/>
      <c r="E204" s="410"/>
      <c r="F204" s="43">
        <v>0</v>
      </c>
      <c r="G204" s="322">
        <f>SUM(G205)</f>
        <v>0</v>
      </c>
      <c r="H204" s="323"/>
      <c r="I204" s="79" t="e">
        <f t="shared" si="20"/>
        <v>#DIV/0!</v>
      </c>
    </row>
    <row r="205" spans="1:9" s="30" customFormat="1" ht="16.5" hidden="1" customHeight="1">
      <c r="A205" s="47">
        <v>3433</v>
      </c>
      <c r="B205" s="48"/>
      <c r="C205" s="412" t="s">
        <v>178</v>
      </c>
      <c r="D205" s="413"/>
      <c r="E205" s="414"/>
      <c r="F205" s="141">
        <v>0</v>
      </c>
      <c r="G205" s="324"/>
      <c r="H205" s="325"/>
      <c r="I205" s="79" t="e">
        <f t="shared" si="20"/>
        <v>#DIV/0!</v>
      </c>
    </row>
    <row r="206" spans="1:9" s="12" customFormat="1" ht="31.5" customHeight="1">
      <c r="A206" s="306" t="s">
        <v>215</v>
      </c>
      <c r="B206" s="306"/>
      <c r="C206" s="307" t="s">
        <v>232</v>
      </c>
      <c r="D206" s="308"/>
      <c r="E206" s="309"/>
      <c r="F206" s="132">
        <v>1090</v>
      </c>
      <c r="G206" s="390">
        <f>SUM(G207)</f>
        <v>1088.83</v>
      </c>
      <c r="H206" s="390"/>
      <c r="I206" s="69">
        <f t="shared" si="20"/>
        <v>99.892660550458714</v>
      </c>
    </row>
    <row r="207" spans="1:9" s="30" customFormat="1" ht="20.25" customHeight="1">
      <c r="A207" s="301">
        <v>422</v>
      </c>
      <c r="B207" s="303"/>
      <c r="C207" s="301" t="s">
        <v>137</v>
      </c>
      <c r="D207" s="302"/>
      <c r="E207" s="303"/>
      <c r="F207" s="112">
        <v>1090</v>
      </c>
      <c r="G207" s="304">
        <f>SUM(G208:H208)</f>
        <v>1088.83</v>
      </c>
      <c r="H207" s="305"/>
      <c r="I207" s="7">
        <f t="shared" si="20"/>
        <v>99.892660550458714</v>
      </c>
    </row>
    <row r="208" spans="1:9" s="30" customFormat="1" ht="24" customHeight="1">
      <c r="A208" s="316">
        <v>4227</v>
      </c>
      <c r="B208" s="317"/>
      <c r="C208" s="316" t="s">
        <v>223</v>
      </c>
      <c r="D208" s="318"/>
      <c r="E208" s="317"/>
      <c r="F208" s="128">
        <v>1090</v>
      </c>
      <c r="G208" s="311">
        <v>1088.83</v>
      </c>
      <c r="H208" s="312"/>
      <c r="I208" s="7">
        <f t="shared" si="20"/>
        <v>99.892660550458714</v>
      </c>
    </row>
    <row r="209" spans="1:9" s="12" customFormat="1" ht="31.5" customHeight="1">
      <c r="A209" s="306" t="s">
        <v>224</v>
      </c>
      <c r="B209" s="306"/>
      <c r="C209" s="307" t="s">
        <v>225</v>
      </c>
      <c r="D209" s="308"/>
      <c r="E209" s="309"/>
      <c r="F209" s="132">
        <f>SUM(F210+F218+F223+F227+F231)</f>
        <v>60240</v>
      </c>
      <c r="G209" s="390">
        <f>SUM(G210+G218+G223+G227+G231)</f>
        <v>49311.18</v>
      </c>
      <c r="H209" s="390"/>
      <c r="I209" s="69">
        <f t="shared" ref="I209:I226" si="21">G209/F209*100</f>
        <v>81.857868525896421</v>
      </c>
    </row>
    <row r="210" spans="1:9" s="30" customFormat="1" ht="20.25" customHeight="1">
      <c r="A210" s="301" t="s">
        <v>96</v>
      </c>
      <c r="B210" s="303"/>
      <c r="C210" s="301" t="s">
        <v>97</v>
      </c>
      <c r="D210" s="302"/>
      <c r="E210" s="303"/>
      <c r="F210" s="112">
        <f>SUM(F211:F217)</f>
        <v>52400</v>
      </c>
      <c r="G210" s="304">
        <f>SUM(G211:H217)</f>
        <v>40261.72</v>
      </c>
      <c r="H210" s="305"/>
      <c r="I210" s="7">
        <f t="shared" si="21"/>
        <v>76.83534351145039</v>
      </c>
    </row>
    <row r="211" spans="1:9" s="30" customFormat="1" ht="24" customHeight="1">
      <c r="A211" s="316" t="s">
        <v>98</v>
      </c>
      <c r="B211" s="317"/>
      <c r="C211" s="316" t="s">
        <v>153</v>
      </c>
      <c r="D211" s="318"/>
      <c r="E211" s="317"/>
      <c r="F211" s="128">
        <v>2700</v>
      </c>
      <c r="G211" s="311">
        <v>3185.92</v>
      </c>
      <c r="H211" s="312"/>
      <c r="I211" s="7">
        <f t="shared" si="21"/>
        <v>117.99703703703703</v>
      </c>
    </row>
    <row r="212" spans="1:9" s="30" customFormat="1" ht="20.25" customHeight="1">
      <c r="A212" s="58">
        <v>3222</v>
      </c>
      <c r="B212" s="59"/>
      <c r="C212" s="313" t="s">
        <v>172</v>
      </c>
      <c r="D212" s="314"/>
      <c r="E212" s="315"/>
      <c r="F212" s="128">
        <v>45600</v>
      </c>
      <c r="G212" s="311">
        <v>34141.72</v>
      </c>
      <c r="H212" s="312"/>
      <c r="I212" s="7">
        <f t="shared" si="21"/>
        <v>74.872192982456141</v>
      </c>
    </row>
    <row r="213" spans="1:9" s="30" customFormat="1" ht="20.25" hidden="1" customHeight="1">
      <c r="A213" s="115"/>
      <c r="B213" s="117"/>
      <c r="C213" s="115"/>
      <c r="D213" s="116"/>
      <c r="E213" s="117"/>
      <c r="F213" s="128"/>
      <c r="G213" s="118"/>
      <c r="H213" s="119"/>
      <c r="I213" s="7"/>
    </row>
    <row r="214" spans="1:9" s="30" customFormat="1" ht="20.25" hidden="1" customHeight="1">
      <c r="A214" s="58">
        <v>3223</v>
      </c>
      <c r="B214" s="59"/>
      <c r="C214" s="58" t="s">
        <v>152</v>
      </c>
      <c r="D214" s="60"/>
      <c r="E214" s="59"/>
      <c r="F214" s="128">
        <v>0</v>
      </c>
      <c r="G214" s="311">
        <v>0</v>
      </c>
      <c r="H214" s="312"/>
      <c r="I214" s="7" t="e">
        <f t="shared" si="21"/>
        <v>#DIV/0!</v>
      </c>
    </row>
    <row r="215" spans="1:9" s="30" customFormat="1" ht="20.25" customHeight="1">
      <c r="A215" s="58">
        <v>3224</v>
      </c>
      <c r="B215" s="59"/>
      <c r="C215" s="313" t="s">
        <v>271</v>
      </c>
      <c r="D215" s="314"/>
      <c r="E215" s="315"/>
      <c r="F215" s="128">
        <v>1500</v>
      </c>
      <c r="G215" s="311">
        <v>655.76</v>
      </c>
      <c r="H215" s="312"/>
      <c r="I215" s="7" t="e">
        <f>#REF!/F215*100</f>
        <v>#REF!</v>
      </c>
    </row>
    <row r="216" spans="1:9" s="30" customFormat="1" ht="11.25" customHeight="1">
      <c r="A216" s="58">
        <v>3225</v>
      </c>
      <c r="B216" s="59"/>
      <c r="C216" s="313" t="s">
        <v>157</v>
      </c>
      <c r="D216" s="314"/>
      <c r="E216" s="315"/>
      <c r="F216" s="128">
        <v>2000</v>
      </c>
      <c r="G216" s="311">
        <v>1941.99</v>
      </c>
      <c r="H216" s="312"/>
      <c r="I216" s="70">
        <f t="shared" si="21"/>
        <v>97.099500000000006</v>
      </c>
    </row>
    <row r="217" spans="1:9" s="30" customFormat="1" ht="22.5" customHeight="1">
      <c r="A217" s="58">
        <v>3227</v>
      </c>
      <c r="B217" s="59"/>
      <c r="C217" s="313" t="s">
        <v>272</v>
      </c>
      <c r="D217" s="314"/>
      <c r="E217" s="315"/>
      <c r="F217" s="128">
        <v>600</v>
      </c>
      <c r="G217" s="311">
        <v>336.33</v>
      </c>
      <c r="H217" s="312"/>
      <c r="I217" s="70">
        <f t="shared" ref="I217" si="22">G217/F217*100</f>
        <v>56.055</v>
      </c>
    </row>
    <row r="218" spans="1:9" s="30" customFormat="1" ht="11.25" customHeight="1">
      <c r="A218" s="301">
        <v>323</v>
      </c>
      <c r="B218" s="303"/>
      <c r="C218" s="301" t="s">
        <v>97</v>
      </c>
      <c r="D218" s="302"/>
      <c r="E218" s="303"/>
      <c r="F218" s="112">
        <f>SUM(F219:F222)</f>
        <v>3540</v>
      </c>
      <c r="G218" s="304">
        <f>SUM(G219:H222)</f>
        <v>3066.0000000000005</v>
      </c>
      <c r="H218" s="305"/>
      <c r="I218" s="7">
        <f t="shared" si="21"/>
        <v>86.61016949152544</v>
      </c>
    </row>
    <row r="219" spans="1:9" s="30" customFormat="1" ht="11.25" customHeight="1">
      <c r="A219" s="115">
        <v>3231</v>
      </c>
      <c r="B219" s="117"/>
      <c r="C219" s="476" t="s">
        <v>158</v>
      </c>
      <c r="D219" s="477"/>
      <c r="E219" s="478"/>
      <c r="F219" s="128">
        <v>1440</v>
      </c>
      <c r="G219" s="118"/>
      <c r="H219" s="119">
        <v>1431.68</v>
      </c>
      <c r="I219" s="71"/>
    </row>
    <row r="220" spans="1:9" s="30" customFormat="1" ht="24" customHeight="1">
      <c r="A220" s="316">
        <v>3232</v>
      </c>
      <c r="B220" s="317"/>
      <c r="C220" s="316" t="s">
        <v>164</v>
      </c>
      <c r="D220" s="318"/>
      <c r="E220" s="317"/>
      <c r="F220" s="128">
        <v>1000</v>
      </c>
      <c r="G220" s="311">
        <v>738.75</v>
      </c>
      <c r="H220" s="312"/>
      <c r="I220" s="7">
        <f t="shared" si="21"/>
        <v>73.875</v>
      </c>
    </row>
    <row r="221" spans="1:9" s="30" customFormat="1" ht="24" customHeight="1">
      <c r="A221" s="316">
        <v>3234</v>
      </c>
      <c r="B221" s="317"/>
      <c r="C221" s="316" t="s">
        <v>169</v>
      </c>
      <c r="D221" s="318"/>
      <c r="E221" s="317"/>
      <c r="F221" s="128">
        <v>0</v>
      </c>
      <c r="G221" s="311">
        <v>0</v>
      </c>
      <c r="H221" s="312"/>
      <c r="I221" s="7" t="e">
        <f t="shared" ref="I221" si="23">G221/F221*100</f>
        <v>#DIV/0!</v>
      </c>
    </row>
    <row r="222" spans="1:9" s="30" customFormat="1" ht="19.5" customHeight="1">
      <c r="A222" s="58">
        <v>3236</v>
      </c>
      <c r="B222" s="59"/>
      <c r="C222" s="313" t="s">
        <v>227</v>
      </c>
      <c r="D222" s="314"/>
      <c r="E222" s="315"/>
      <c r="F222" s="128">
        <v>1100</v>
      </c>
      <c r="G222" s="311">
        <v>895.57</v>
      </c>
      <c r="H222" s="312"/>
      <c r="I222" s="7">
        <f t="shared" si="21"/>
        <v>81.415454545454551</v>
      </c>
    </row>
    <row r="223" spans="1:9" s="12" customFormat="1" ht="19.5" customHeight="1">
      <c r="A223" s="45">
        <v>329</v>
      </c>
      <c r="B223" s="46"/>
      <c r="C223" s="415" t="s">
        <v>121</v>
      </c>
      <c r="D223" s="416"/>
      <c r="E223" s="417"/>
      <c r="F223" s="112">
        <f>SUM(F224:F226)</f>
        <v>2400</v>
      </c>
      <c r="G223" s="304">
        <f>SUM(G224:H226)</f>
        <v>3995.5</v>
      </c>
      <c r="H223" s="305"/>
      <c r="I223" s="7">
        <f t="shared" si="21"/>
        <v>166.47916666666666</v>
      </c>
    </row>
    <row r="224" spans="1:9" s="30" customFormat="1" ht="19.5" customHeight="1">
      <c r="A224" s="58">
        <v>3293</v>
      </c>
      <c r="B224" s="59"/>
      <c r="C224" s="313" t="s">
        <v>160</v>
      </c>
      <c r="D224" s="314"/>
      <c r="E224" s="315"/>
      <c r="F224" s="128">
        <v>2300</v>
      </c>
      <c r="G224" s="311">
        <v>3420.5</v>
      </c>
      <c r="H224" s="312"/>
      <c r="I224" s="7">
        <f t="shared" si="21"/>
        <v>148.71739130434781</v>
      </c>
    </row>
    <row r="225" spans="1:9" s="30" customFormat="1" ht="19.5" customHeight="1">
      <c r="A225" s="58">
        <v>3295</v>
      </c>
      <c r="B225" s="59"/>
      <c r="C225" s="313" t="s">
        <v>273</v>
      </c>
      <c r="D225" s="314"/>
      <c r="E225" s="315"/>
      <c r="F225" s="128">
        <v>100</v>
      </c>
      <c r="G225" s="311">
        <v>100</v>
      </c>
      <c r="H225" s="312"/>
      <c r="I225" s="7">
        <f t="shared" si="21"/>
        <v>100</v>
      </c>
    </row>
    <row r="226" spans="1:9" s="30" customFormat="1" ht="19.5" customHeight="1">
      <c r="A226" s="58">
        <v>3299</v>
      </c>
      <c r="B226" s="59"/>
      <c r="C226" s="313" t="s">
        <v>121</v>
      </c>
      <c r="D226" s="314"/>
      <c r="E226" s="315"/>
      <c r="F226" s="128">
        <v>0</v>
      </c>
      <c r="G226" s="311">
        <v>475</v>
      </c>
      <c r="H226" s="312"/>
      <c r="I226" s="7" t="e">
        <f t="shared" si="21"/>
        <v>#DIV/0!</v>
      </c>
    </row>
    <row r="227" spans="1:9" s="12" customFormat="1" ht="19.5" customHeight="1">
      <c r="A227" s="415">
        <v>422</v>
      </c>
      <c r="B227" s="417"/>
      <c r="C227" s="415" t="s">
        <v>137</v>
      </c>
      <c r="D227" s="416"/>
      <c r="E227" s="417"/>
      <c r="F227" s="112">
        <f>SUM(F228:F230)</f>
        <v>1400</v>
      </c>
      <c r="G227" s="304">
        <f>SUM(G228:H230)</f>
        <v>1422.65</v>
      </c>
      <c r="H227" s="305"/>
      <c r="I227" s="7">
        <f>G227/F227*100</f>
        <v>101.61785714285716</v>
      </c>
    </row>
    <row r="228" spans="1:9" s="30" customFormat="1" ht="19.5" customHeight="1">
      <c r="A228" s="313">
        <v>4221</v>
      </c>
      <c r="B228" s="315"/>
      <c r="C228" s="313" t="s">
        <v>211</v>
      </c>
      <c r="D228" s="314"/>
      <c r="E228" s="315"/>
      <c r="F228" s="128">
        <v>100</v>
      </c>
      <c r="G228" s="311">
        <v>223.34</v>
      </c>
      <c r="H228" s="312"/>
      <c r="I228" s="70">
        <f t="shared" ref="I228:I232" si="24">G228/F228*100</f>
        <v>223.34</v>
      </c>
    </row>
    <row r="229" spans="1:9" s="30" customFormat="1" ht="19.5" customHeight="1">
      <c r="A229" s="313">
        <v>4223</v>
      </c>
      <c r="B229" s="315"/>
      <c r="C229" s="313" t="s">
        <v>212</v>
      </c>
      <c r="D229" s="314"/>
      <c r="E229" s="315"/>
      <c r="F229" s="128">
        <v>0</v>
      </c>
      <c r="G229" s="311">
        <v>298.75</v>
      </c>
      <c r="H229" s="312"/>
      <c r="I229" s="70" t="e">
        <f t="shared" ref="I229" si="25">G229/F229*100</f>
        <v>#DIV/0!</v>
      </c>
    </row>
    <row r="230" spans="1:9" s="30" customFormat="1" ht="19.5" customHeight="1">
      <c r="A230" s="58">
        <v>4227</v>
      </c>
      <c r="B230" s="59"/>
      <c r="C230" s="313" t="s">
        <v>223</v>
      </c>
      <c r="D230" s="314"/>
      <c r="E230" s="315"/>
      <c r="F230" s="128">
        <v>1300</v>
      </c>
      <c r="G230" s="311">
        <v>900.56</v>
      </c>
      <c r="H230" s="312"/>
      <c r="I230" s="70">
        <f t="shared" si="24"/>
        <v>69.273846153846151</v>
      </c>
    </row>
    <row r="231" spans="1:9" s="85" customFormat="1" ht="19.5" customHeight="1">
      <c r="A231" s="415">
        <v>424</v>
      </c>
      <c r="B231" s="417"/>
      <c r="C231" s="415" t="s">
        <v>230</v>
      </c>
      <c r="D231" s="416"/>
      <c r="E231" s="417"/>
      <c r="F231" s="112">
        <v>500</v>
      </c>
      <c r="G231" s="304">
        <v>565.30999999999995</v>
      </c>
      <c r="H231" s="305"/>
      <c r="I231" s="15">
        <f t="shared" si="24"/>
        <v>113.062</v>
      </c>
    </row>
    <row r="232" spans="1:9" ht="19.5" customHeight="1">
      <c r="A232" s="115">
        <v>42411</v>
      </c>
      <c r="B232" s="117"/>
      <c r="C232" s="313" t="s">
        <v>281</v>
      </c>
      <c r="D232" s="314"/>
      <c r="E232" s="315"/>
      <c r="F232" s="128">
        <v>500</v>
      </c>
      <c r="G232" s="311">
        <v>565.30999999999995</v>
      </c>
      <c r="H232" s="312"/>
      <c r="I232" s="71">
        <f t="shared" si="24"/>
        <v>113.062</v>
      </c>
    </row>
    <row r="233" spans="1:9" s="12" customFormat="1" ht="57.75" customHeight="1">
      <c r="A233" s="371" t="s">
        <v>179</v>
      </c>
      <c r="B233" s="373"/>
      <c r="C233" s="371" t="s">
        <v>180</v>
      </c>
      <c r="D233" s="372"/>
      <c r="E233" s="373"/>
      <c r="F233" s="127">
        <v>3805</v>
      </c>
      <c r="G233" s="399">
        <v>3782.78</v>
      </c>
      <c r="H233" s="400"/>
      <c r="I233" s="16">
        <f>G233/F233*100</f>
        <v>99.416031537450735</v>
      </c>
    </row>
    <row r="234" spans="1:9" s="12" customFormat="1" ht="24" customHeight="1">
      <c r="A234" s="437" t="s">
        <v>168</v>
      </c>
      <c r="B234" s="438"/>
      <c r="C234" s="307" t="s">
        <v>138</v>
      </c>
      <c r="D234" s="308"/>
      <c r="E234" s="309"/>
      <c r="F234" s="111">
        <v>3805</v>
      </c>
      <c r="G234" s="467">
        <v>3782.78</v>
      </c>
      <c r="H234" s="468"/>
      <c r="I234" s="17">
        <f t="shared" ref="I234:I244" si="26">G234/F234*100</f>
        <v>99.416031537450735</v>
      </c>
    </row>
    <row r="235" spans="1:9" s="30" customFormat="1" ht="11.25" customHeight="1">
      <c r="A235" s="301" t="s">
        <v>88</v>
      </c>
      <c r="B235" s="303"/>
      <c r="C235" s="301" t="s">
        <v>89</v>
      </c>
      <c r="D235" s="302"/>
      <c r="E235" s="303"/>
      <c r="F235" s="112">
        <v>3805</v>
      </c>
      <c r="G235" s="304">
        <v>3782.78</v>
      </c>
      <c r="H235" s="305"/>
      <c r="I235" s="7">
        <f t="shared" si="26"/>
        <v>99.416031537450735</v>
      </c>
    </row>
    <row r="236" spans="1:9" s="30" customFormat="1" ht="11.25" customHeight="1">
      <c r="A236" s="129">
        <v>321</v>
      </c>
      <c r="B236" s="130"/>
      <c r="C236" s="81" t="s">
        <v>93</v>
      </c>
      <c r="D236" s="131"/>
      <c r="E236" s="130"/>
      <c r="F236" s="112">
        <v>10</v>
      </c>
      <c r="G236" s="304">
        <v>5.85</v>
      </c>
      <c r="H236" s="305"/>
      <c r="I236" s="7">
        <f t="shared" si="26"/>
        <v>58.5</v>
      </c>
    </row>
    <row r="237" spans="1:9" s="30" customFormat="1" ht="11.25" customHeight="1">
      <c r="A237" s="129">
        <v>3214</v>
      </c>
      <c r="B237" s="130"/>
      <c r="C237" s="81" t="s">
        <v>289</v>
      </c>
      <c r="D237" s="131"/>
      <c r="E237" s="130"/>
      <c r="F237" s="112">
        <v>10</v>
      </c>
      <c r="G237" s="304">
        <v>5.85</v>
      </c>
      <c r="H237" s="305"/>
      <c r="I237" s="7">
        <f t="shared" si="26"/>
        <v>58.5</v>
      </c>
    </row>
    <row r="238" spans="1:9" s="30" customFormat="1" ht="22.5" customHeight="1">
      <c r="A238" s="301" t="s">
        <v>96</v>
      </c>
      <c r="B238" s="303"/>
      <c r="C238" s="301" t="s">
        <v>97</v>
      </c>
      <c r="D238" s="302"/>
      <c r="E238" s="303"/>
      <c r="F238" s="112">
        <v>1080</v>
      </c>
      <c r="G238" s="304">
        <v>1069.8699999999999</v>
      </c>
      <c r="H238" s="305"/>
      <c r="I238" s="7">
        <f t="shared" si="26"/>
        <v>99.06203703703703</v>
      </c>
    </row>
    <row r="239" spans="1:9" s="30" customFormat="1" ht="24" customHeight="1">
      <c r="A239" s="316" t="s">
        <v>98</v>
      </c>
      <c r="B239" s="317"/>
      <c r="C239" s="316" t="s">
        <v>153</v>
      </c>
      <c r="D239" s="318"/>
      <c r="E239" s="317"/>
      <c r="F239" s="128">
        <v>1080</v>
      </c>
      <c r="G239" s="311">
        <v>1069.8699999999999</v>
      </c>
      <c r="H239" s="312"/>
      <c r="I239" s="7">
        <f t="shared" si="26"/>
        <v>99.06203703703703</v>
      </c>
    </row>
    <row r="240" spans="1:9" s="30" customFormat="1" ht="11.25" customHeight="1">
      <c r="A240" s="301" t="s">
        <v>103</v>
      </c>
      <c r="B240" s="303"/>
      <c r="C240" s="301" t="s">
        <v>104</v>
      </c>
      <c r="D240" s="302"/>
      <c r="E240" s="303"/>
      <c r="F240" s="112">
        <v>130</v>
      </c>
      <c r="G240" s="375">
        <v>125</v>
      </c>
      <c r="H240" s="375"/>
      <c r="I240" s="7">
        <f t="shared" si="26"/>
        <v>96.15384615384616</v>
      </c>
    </row>
    <row r="241" spans="1:9" s="30" customFormat="1" ht="11.25" customHeight="1">
      <c r="A241" s="316" t="s">
        <v>118</v>
      </c>
      <c r="B241" s="317"/>
      <c r="C241" s="316" t="s">
        <v>221</v>
      </c>
      <c r="D241" s="318"/>
      <c r="E241" s="317"/>
      <c r="F241" s="128">
        <v>130</v>
      </c>
      <c r="G241" s="320">
        <v>125</v>
      </c>
      <c r="H241" s="320"/>
      <c r="I241" s="7">
        <f t="shared" si="26"/>
        <v>96.15384615384616</v>
      </c>
    </row>
    <row r="242" spans="1:9" s="30" customFormat="1" ht="11.25" customHeight="1">
      <c r="A242" s="301" t="s">
        <v>120</v>
      </c>
      <c r="B242" s="303"/>
      <c r="C242" s="301" t="s">
        <v>121</v>
      </c>
      <c r="D242" s="302"/>
      <c r="E242" s="303"/>
      <c r="F242" s="112">
        <v>2585</v>
      </c>
      <c r="G242" s="375">
        <v>2582.06</v>
      </c>
      <c r="H242" s="375"/>
      <c r="I242" s="7">
        <f t="shared" si="26"/>
        <v>99.886266924564794</v>
      </c>
    </row>
    <row r="243" spans="1:9" s="30" customFormat="1" ht="25.5" customHeight="1">
      <c r="A243" s="316">
        <v>3291</v>
      </c>
      <c r="B243" s="317"/>
      <c r="C243" s="316" t="s">
        <v>181</v>
      </c>
      <c r="D243" s="318"/>
      <c r="E243" s="317"/>
      <c r="F243" s="128">
        <v>2005</v>
      </c>
      <c r="G243" s="320">
        <v>2004.66</v>
      </c>
      <c r="H243" s="320"/>
      <c r="I243" s="7">
        <f t="shared" si="26"/>
        <v>99.983042394014959</v>
      </c>
    </row>
    <row r="244" spans="1:9" s="30" customFormat="1" ht="11.25" customHeight="1">
      <c r="A244" s="316">
        <v>3293</v>
      </c>
      <c r="B244" s="317"/>
      <c r="C244" s="316" t="s">
        <v>160</v>
      </c>
      <c r="D244" s="318"/>
      <c r="E244" s="317"/>
      <c r="F244" s="128">
        <v>580</v>
      </c>
      <c r="G244" s="320">
        <v>577.4</v>
      </c>
      <c r="H244" s="320"/>
      <c r="I244" s="7">
        <f t="shared" si="26"/>
        <v>99.551724137931032</v>
      </c>
    </row>
    <row r="245" spans="1:9" s="12" customFormat="1" ht="57.75" customHeight="1">
      <c r="A245" s="319" t="s">
        <v>182</v>
      </c>
      <c r="B245" s="319"/>
      <c r="C245" s="371" t="s">
        <v>183</v>
      </c>
      <c r="D245" s="372"/>
      <c r="E245" s="373"/>
      <c r="F245" s="127">
        <f>SUM(F246+F252)</f>
        <v>71650</v>
      </c>
      <c r="G245" s="377">
        <f>SUM(G246+G252)</f>
        <v>64059.8</v>
      </c>
      <c r="H245" s="377"/>
      <c r="I245" s="16">
        <f>G245/F245*100</f>
        <v>89.406559665038387</v>
      </c>
    </row>
    <row r="246" spans="1:9" s="12" customFormat="1" ht="24" customHeight="1">
      <c r="A246" s="306" t="s">
        <v>290</v>
      </c>
      <c r="B246" s="306"/>
      <c r="C246" s="307" t="s">
        <v>138</v>
      </c>
      <c r="D246" s="308"/>
      <c r="E246" s="309"/>
      <c r="F246" s="111">
        <v>21234</v>
      </c>
      <c r="G246" s="310">
        <v>21234</v>
      </c>
      <c r="H246" s="310"/>
      <c r="I246" s="17">
        <f t="shared" ref="I246:I251" si="27">G246/F246*100</f>
        <v>100</v>
      </c>
    </row>
    <row r="247" spans="1:9" s="30" customFormat="1" ht="11.25" customHeight="1">
      <c r="A247" s="374" t="s">
        <v>88</v>
      </c>
      <c r="B247" s="374"/>
      <c r="C247" s="301" t="s">
        <v>89</v>
      </c>
      <c r="D247" s="302"/>
      <c r="E247" s="303"/>
      <c r="F247" s="112">
        <v>21234</v>
      </c>
      <c r="G247" s="375">
        <v>21234</v>
      </c>
      <c r="H247" s="375"/>
      <c r="I247" s="7">
        <f t="shared" si="27"/>
        <v>100</v>
      </c>
    </row>
    <row r="248" spans="1:9" s="30" customFormat="1" ht="11.25" customHeight="1">
      <c r="A248" s="374">
        <v>32</v>
      </c>
      <c r="B248" s="374"/>
      <c r="C248" s="301" t="s">
        <v>91</v>
      </c>
      <c r="D248" s="302"/>
      <c r="E248" s="303"/>
      <c r="F248" s="112">
        <v>21234</v>
      </c>
      <c r="G248" s="375">
        <f>SUM(G249:H250)</f>
        <v>21234</v>
      </c>
      <c r="H248" s="375"/>
      <c r="I248" s="7">
        <f t="shared" si="27"/>
        <v>100</v>
      </c>
    </row>
    <row r="249" spans="1:9" s="30" customFormat="1" ht="20.25" customHeight="1">
      <c r="A249" s="316">
        <v>3231</v>
      </c>
      <c r="B249" s="317"/>
      <c r="C249" s="316" t="s">
        <v>158</v>
      </c>
      <c r="D249" s="318"/>
      <c r="E249" s="317"/>
      <c r="F249" s="128">
        <v>0</v>
      </c>
      <c r="G249" s="320">
        <v>1295.8399999999999</v>
      </c>
      <c r="H249" s="320"/>
      <c r="I249" s="7" t="e">
        <f t="shared" ref="I249" si="28">G249/F249*100</f>
        <v>#DIV/0!</v>
      </c>
    </row>
    <row r="250" spans="1:9" s="30" customFormat="1" ht="20.25" customHeight="1">
      <c r="A250" s="316">
        <v>3232</v>
      </c>
      <c r="B250" s="317"/>
      <c r="C250" s="316" t="s">
        <v>164</v>
      </c>
      <c r="D250" s="318"/>
      <c r="E250" s="317"/>
      <c r="F250" s="128">
        <v>21234</v>
      </c>
      <c r="G250" s="320">
        <v>19938.16</v>
      </c>
      <c r="H250" s="320"/>
      <c r="I250" s="7">
        <f t="shared" si="27"/>
        <v>93.89733446359611</v>
      </c>
    </row>
    <row r="251" spans="1:9" s="30" customFormat="1" ht="18.75" customHeight="1">
      <c r="A251" s="316" t="s">
        <v>107</v>
      </c>
      <c r="B251" s="317"/>
      <c r="C251" s="316" t="s">
        <v>108</v>
      </c>
      <c r="D251" s="318"/>
      <c r="E251" s="317"/>
      <c r="F251" s="128"/>
      <c r="G251" s="320"/>
      <c r="H251" s="320"/>
      <c r="I251" s="7" t="e">
        <f t="shared" si="27"/>
        <v>#DIV/0!</v>
      </c>
    </row>
    <row r="252" spans="1:9" s="12" customFormat="1" ht="24" customHeight="1">
      <c r="A252" s="306" t="s">
        <v>168</v>
      </c>
      <c r="B252" s="306"/>
      <c r="C252" s="307" t="s">
        <v>138</v>
      </c>
      <c r="D252" s="308"/>
      <c r="E252" s="309"/>
      <c r="F252" s="167">
        <v>50416</v>
      </c>
      <c r="G252" s="479">
        <f>SUM(G253)</f>
        <v>42825.8</v>
      </c>
      <c r="H252" s="479"/>
      <c r="I252" s="17">
        <f t="shared" ref="I252:I256" si="29">G252/F252*100</f>
        <v>84.94485877499207</v>
      </c>
    </row>
    <row r="253" spans="1:9" s="30" customFormat="1" ht="11.25" customHeight="1">
      <c r="A253" s="374" t="s">
        <v>88</v>
      </c>
      <c r="B253" s="374"/>
      <c r="C253" s="301" t="s">
        <v>89</v>
      </c>
      <c r="D253" s="302"/>
      <c r="E253" s="303"/>
      <c r="F253" s="128">
        <v>50416</v>
      </c>
      <c r="G253" s="375">
        <f>SUM(G254)</f>
        <v>42825.8</v>
      </c>
      <c r="H253" s="375"/>
      <c r="I253" s="7">
        <f t="shared" si="29"/>
        <v>84.94485877499207</v>
      </c>
    </row>
    <row r="254" spans="1:9" s="30" customFormat="1" ht="11.25" customHeight="1">
      <c r="A254" s="374">
        <v>32</v>
      </c>
      <c r="B254" s="374"/>
      <c r="C254" s="301" t="s">
        <v>91</v>
      </c>
      <c r="D254" s="302"/>
      <c r="E254" s="303"/>
      <c r="F254" s="128">
        <v>50416</v>
      </c>
      <c r="G254" s="375">
        <f>SUM(G255)</f>
        <v>42825.8</v>
      </c>
      <c r="H254" s="375"/>
      <c r="I254" s="7">
        <f t="shared" si="29"/>
        <v>84.94485877499207</v>
      </c>
    </row>
    <row r="255" spans="1:9" s="30" customFormat="1" ht="20.25" customHeight="1">
      <c r="A255" s="316">
        <v>3232</v>
      </c>
      <c r="B255" s="317"/>
      <c r="C255" s="316" t="s">
        <v>164</v>
      </c>
      <c r="D255" s="318"/>
      <c r="E255" s="317"/>
      <c r="F255" s="128">
        <v>50416</v>
      </c>
      <c r="G255" s="320">
        <v>42825.8</v>
      </c>
      <c r="H255" s="320"/>
      <c r="I255" s="7">
        <f t="shared" si="29"/>
        <v>84.94485877499207</v>
      </c>
    </row>
    <row r="256" spans="1:9" s="30" customFormat="1" ht="18.75" hidden="1" customHeight="1">
      <c r="A256" s="336" t="s">
        <v>107</v>
      </c>
      <c r="B256" s="337"/>
      <c r="C256" s="336" t="s">
        <v>108</v>
      </c>
      <c r="D256" s="338"/>
      <c r="E256" s="337"/>
      <c r="F256" s="141"/>
      <c r="G256" s="339"/>
      <c r="H256" s="339"/>
      <c r="I256" s="29" t="e">
        <f t="shared" si="29"/>
        <v>#DIV/0!</v>
      </c>
    </row>
    <row r="257" spans="1:9" s="12" customFormat="1" ht="57.75" customHeight="1">
      <c r="A257" s="319" t="s">
        <v>184</v>
      </c>
      <c r="B257" s="319"/>
      <c r="C257" s="371" t="s">
        <v>185</v>
      </c>
      <c r="D257" s="372"/>
      <c r="E257" s="373"/>
      <c r="F257" s="127">
        <f>SUM(F258)</f>
        <v>18115</v>
      </c>
      <c r="G257" s="377">
        <f>SUM(G258)</f>
        <v>16929.039999999997</v>
      </c>
      <c r="H257" s="377"/>
      <c r="I257" s="16">
        <f>G257/F257*100</f>
        <v>93.453160364338927</v>
      </c>
    </row>
    <row r="258" spans="1:9" s="12" customFormat="1" ht="24" customHeight="1">
      <c r="A258" s="306" t="s">
        <v>168</v>
      </c>
      <c r="B258" s="306"/>
      <c r="C258" s="307" t="s">
        <v>138</v>
      </c>
      <c r="D258" s="308"/>
      <c r="E258" s="309"/>
      <c r="F258" s="111">
        <f>SUM(F260+F262+F264+F266+F282+F290+F293)</f>
        <v>18115</v>
      </c>
      <c r="G258" s="310">
        <f>SUM(G260+G262+G264+G266+G282+G290+G293)</f>
        <v>16929.039999999997</v>
      </c>
      <c r="H258" s="310"/>
      <c r="I258" s="17">
        <f t="shared" ref="I258:I294" si="30">G258/F258*100</f>
        <v>93.453160364338927</v>
      </c>
    </row>
    <row r="259" spans="1:9" s="30" customFormat="1" ht="11.25" customHeight="1">
      <c r="A259" s="374" t="s">
        <v>88</v>
      </c>
      <c r="B259" s="374"/>
      <c r="C259" s="301" t="s">
        <v>89</v>
      </c>
      <c r="D259" s="302"/>
      <c r="E259" s="303"/>
      <c r="F259" s="112">
        <f>SUM(F260+F262+F264+F266+F282+F290+F293)</f>
        <v>18115</v>
      </c>
      <c r="G259" s="375">
        <f>SUM(G260+G262+G264+G266+G282+G290+G293)</f>
        <v>16929.039999999997</v>
      </c>
      <c r="H259" s="375"/>
      <c r="I259" s="7">
        <f t="shared" si="30"/>
        <v>93.453160364338927</v>
      </c>
    </row>
    <row r="260" spans="1:9" s="30" customFormat="1" ht="11.25" customHeight="1">
      <c r="A260" s="301">
        <v>311</v>
      </c>
      <c r="B260" s="303"/>
      <c r="C260" s="301" t="s">
        <v>173</v>
      </c>
      <c r="D260" s="302"/>
      <c r="E260" s="303"/>
      <c r="F260" s="112">
        <v>13000</v>
      </c>
      <c r="G260" s="304">
        <f>SUM(G261)</f>
        <v>12729.17</v>
      </c>
      <c r="H260" s="305"/>
      <c r="I260" s="7">
        <f t="shared" si="30"/>
        <v>97.916692307692315</v>
      </c>
    </row>
    <row r="261" spans="1:9" s="30" customFormat="1" ht="11.25" customHeight="1">
      <c r="A261" s="316">
        <v>3111</v>
      </c>
      <c r="B261" s="317"/>
      <c r="C261" s="316" t="s">
        <v>174</v>
      </c>
      <c r="D261" s="318"/>
      <c r="E261" s="317"/>
      <c r="F261" s="128">
        <v>13000</v>
      </c>
      <c r="G261" s="311">
        <v>12729.17</v>
      </c>
      <c r="H261" s="312"/>
      <c r="I261" s="7">
        <f t="shared" si="30"/>
        <v>97.916692307692315</v>
      </c>
    </row>
    <row r="262" spans="1:9" s="30" customFormat="1" ht="11.25" customHeight="1">
      <c r="A262" s="301">
        <v>312</v>
      </c>
      <c r="B262" s="303"/>
      <c r="C262" s="301" t="s">
        <v>139</v>
      </c>
      <c r="D262" s="302"/>
      <c r="E262" s="303"/>
      <c r="F262" s="112">
        <v>700</v>
      </c>
      <c r="G262" s="304">
        <v>700</v>
      </c>
      <c r="H262" s="305"/>
      <c r="I262" s="7">
        <f t="shared" si="30"/>
        <v>100</v>
      </c>
    </row>
    <row r="263" spans="1:9" s="30" customFormat="1" ht="11.25" customHeight="1">
      <c r="A263" s="389">
        <v>3121</v>
      </c>
      <c r="B263" s="389"/>
      <c r="C263" s="313" t="s">
        <v>139</v>
      </c>
      <c r="D263" s="314"/>
      <c r="E263" s="315"/>
      <c r="F263" s="142">
        <v>700</v>
      </c>
      <c r="G263" s="391">
        <v>700</v>
      </c>
      <c r="H263" s="391"/>
      <c r="I263" s="71">
        <f t="shared" si="30"/>
        <v>100</v>
      </c>
    </row>
    <row r="264" spans="1:9" s="12" customFormat="1" ht="12.75" customHeight="1">
      <c r="A264" s="120">
        <v>313</v>
      </c>
      <c r="B264" s="121"/>
      <c r="C264" s="396" t="s">
        <v>140</v>
      </c>
      <c r="D264" s="397"/>
      <c r="E264" s="398"/>
      <c r="F264" s="149">
        <v>2300</v>
      </c>
      <c r="G264" s="394">
        <v>2100.3200000000002</v>
      </c>
      <c r="H264" s="395"/>
      <c r="I264" s="71">
        <f t="shared" si="30"/>
        <v>91.318260869565222</v>
      </c>
    </row>
    <row r="265" spans="1:9" s="30" customFormat="1">
      <c r="A265" s="115">
        <v>3132</v>
      </c>
      <c r="B265" s="117"/>
      <c r="C265" s="72" t="s">
        <v>175</v>
      </c>
      <c r="D265" s="73"/>
      <c r="E265" s="74"/>
      <c r="F265" s="142">
        <v>2300</v>
      </c>
      <c r="G265" s="392">
        <v>2100.3200000000002</v>
      </c>
      <c r="H265" s="393"/>
      <c r="I265" s="71">
        <f t="shared" si="30"/>
        <v>91.318260869565222</v>
      </c>
    </row>
    <row r="266" spans="1:9" s="30" customFormat="1" ht="26.25" customHeight="1">
      <c r="A266" s="301" t="s">
        <v>92</v>
      </c>
      <c r="B266" s="303"/>
      <c r="C266" s="301" t="s">
        <v>93</v>
      </c>
      <c r="D266" s="302"/>
      <c r="E266" s="303"/>
      <c r="F266" s="112">
        <f>SUM(F267:F268)</f>
        <v>1370</v>
      </c>
      <c r="G266" s="304">
        <f>SUM(G267:H268)</f>
        <v>966.88</v>
      </c>
      <c r="H266" s="305"/>
      <c r="I266" s="71">
        <f t="shared" si="30"/>
        <v>70.575182481751824</v>
      </c>
    </row>
    <row r="267" spans="1:9" s="30" customFormat="1" ht="11.25" customHeight="1">
      <c r="A267" s="316" t="s">
        <v>94</v>
      </c>
      <c r="B267" s="317"/>
      <c r="C267" s="316" t="s">
        <v>154</v>
      </c>
      <c r="D267" s="318"/>
      <c r="E267" s="317"/>
      <c r="F267" s="128">
        <v>850</v>
      </c>
      <c r="G267" s="311">
        <v>194.4</v>
      </c>
      <c r="H267" s="312"/>
      <c r="I267" s="71">
        <f t="shared" si="30"/>
        <v>22.870588235294118</v>
      </c>
    </row>
    <row r="268" spans="1:9" s="30" customFormat="1" ht="21.75" customHeight="1">
      <c r="A268" s="113">
        <v>3212</v>
      </c>
      <c r="B268" s="114"/>
      <c r="C268" s="383" t="s">
        <v>177</v>
      </c>
      <c r="D268" s="384"/>
      <c r="E268" s="385"/>
      <c r="F268" s="128">
        <v>520</v>
      </c>
      <c r="G268" s="311">
        <v>772.48</v>
      </c>
      <c r="H268" s="312"/>
      <c r="I268" s="71">
        <f t="shared" si="30"/>
        <v>148.55384615384614</v>
      </c>
    </row>
    <row r="269" spans="1:9" s="30" customFormat="1" ht="21.75" hidden="1" customHeight="1">
      <c r="A269" s="316" t="s">
        <v>95</v>
      </c>
      <c r="B269" s="317"/>
      <c r="C269" s="316" t="s">
        <v>155</v>
      </c>
      <c r="D269" s="318"/>
      <c r="E269" s="317"/>
      <c r="F269" s="128"/>
      <c r="G269" s="311"/>
      <c r="H269" s="312"/>
      <c r="I269" s="71" t="e">
        <f t="shared" si="30"/>
        <v>#DIV/0!</v>
      </c>
    </row>
    <row r="270" spans="1:9" s="30" customFormat="1" ht="11.25" hidden="1" customHeight="1">
      <c r="A270" s="301" t="s">
        <v>96</v>
      </c>
      <c r="B270" s="303"/>
      <c r="C270" s="301" t="s">
        <v>97</v>
      </c>
      <c r="D270" s="302"/>
      <c r="E270" s="303"/>
      <c r="F270" s="112"/>
      <c r="G270" s="304"/>
      <c r="H270" s="305"/>
      <c r="I270" s="71" t="e">
        <f t="shared" si="30"/>
        <v>#DIV/0!</v>
      </c>
    </row>
    <row r="271" spans="1:9" s="30" customFormat="1" ht="11.25" hidden="1" customHeight="1">
      <c r="A271" s="374" t="s">
        <v>90</v>
      </c>
      <c r="B271" s="374"/>
      <c r="C271" s="301" t="s">
        <v>91</v>
      </c>
      <c r="D271" s="302"/>
      <c r="E271" s="303"/>
      <c r="F271" s="112"/>
      <c r="G271" s="375"/>
      <c r="H271" s="375"/>
      <c r="I271" s="71" t="e">
        <f t="shared" si="30"/>
        <v>#DIV/0!</v>
      </c>
    </row>
    <row r="272" spans="1:9" s="30" customFormat="1" ht="11.25" hidden="1" customHeight="1">
      <c r="A272" s="301" t="s">
        <v>92</v>
      </c>
      <c r="B272" s="303"/>
      <c r="C272" s="301" t="s">
        <v>93</v>
      </c>
      <c r="D272" s="302"/>
      <c r="E272" s="303"/>
      <c r="F272" s="112"/>
      <c r="G272" s="304"/>
      <c r="H272" s="305"/>
      <c r="I272" s="71" t="e">
        <f t="shared" si="30"/>
        <v>#DIV/0!</v>
      </c>
    </row>
    <row r="273" spans="1:9" s="30" customFormat="1" ht="11.25" hidden="1" customHeight="1">
      <c r="A273" s="316" t="s">
        <v>94</v>
      </c>
      <c r="B273" s="317"/>
      <c r="C273" s="316" t="s">
        <v>154</v>
      </c>
      <c r="D273" s="318"/>
      <c r="E273" s="317"/>
      <c r="F273" s="128"/>
      <c r="G273" s="311"/>
      <c r="H273" s="312"/>
      <c r="I273" s="71" t="e">
        <f t="shared" si="30"/>
        <v>#DIV/0!</v>
      </c>
    </row>
    <row r="274" spans="1:9" s="30" customFormat="1" ht="21.75" hidden="1" customHeight="1">
      <c r="A274" s="316" t="s">
        <v>95</v>
      </c>
      <c r="B274" s="317"/>
      <c r="C274" s="316" t="s">
        <v>155</v>
      </c>
      <c r="D274" s="318"/>
      <c r="E274" s="317"/>
      <c r="F274" s="128"/>
      <c r="G274" s="311"/>
      <c r="H274" s="312"/>
      <c r="I274" s="71" t="e">
        <f t="shared" si="30"/>
        <v>#DIV/0!</v>
      </c>
    </row>
    <row r="275" spans="1:9" s="30" customFormat="1" ht="11.25" hidden="1" customHeight="1">
      <c r="A275" s="301" t="s">
        <v>96</v>
      </c>
      <c r="B275" s="303"/>
      <c r="C275" s="301" t="s">
        <v>97</v>
      </c>
      <c r="D275" s="302"/>
      <c r="E275" s="303"/>
      <c r="F275" s="112"/>
      <c r="G275" s="304"/>
      <c r="H275" s="305"/>
      <c r="I275" s="71" t="e">
        <f t="shared" si="30"/>
        <v>#DIV/0!</v>
      </c>
    </row>
    <row r="276" spans="1:9" s="30" customFormat="1" ht="24" hidden="1" customHeight="1">
      <c r="A276" s="316" t="s">
        <v>98</v>
      </c>
      <c r="B276" s="317"/>
      <c r="C276" s="316" t="s">
        <v>153</v>
      </c>
      <c r="D276" s="318"/>
      <c r="E276" s="317"/>
      <c r="F276" s="128"/>
      <c r="G276" s="311"/>
      <c r="H276" s="312"/>
      <c r="I276" s="71" t="e">
        <f t="shared" si="30"/>
        <v>#DIV/0!</v>
      </c>
    </row>
    <row r="277" spans="1:9" s="30" customFormat="1" ht="11.25" hidden="1" customHeight="1">
      <c r="A277" s="316">
        <v>3222</v>
      </c>
      <c r="B277" s="317"/>
      <c r="C277" s="316" t="s">
        <v>151</v>
      </c>
      <c r="D277" s="318"/>
      <c r="E277" s="317"/>
      <c r="F277" s="128"/>
      <c r="G277" s="311"/>
      <c r="H277" s="312"/>
      <c r="I277" s="71" t="e">
        <f t="shared" si="30"/>
        <v>#DIV/0!</v>
      </c>
    </row>
    <row r="278" spans="1:9" s="30" customFormat="1" ht="27" hidden="1" customHeight="1">
      <c r="A278" s="316" t="s">
        <v>99</v>
      </c>
      <c r="B278" s="317"/>
      <c r="C278" s="316" t="s">
        <v>152</v>
      </c>
      <c r="D278" s="318"/>
      <c r="E278" s="317"/>
      <c r="F278" s="128"/>
      <c r="G278" s="311"/>
      <c r="H278" s="312"/>
      <c r="I278" s="7" t="e">
        <f t="shared" si="30"/>
        <v>#DIV/0!</v>
      </c>
    </row>
    <row r="279" spans="1:9" s="30" customFormat="1" ht="23.25" hidden="1" customHeight="1">
      <c r="A279" s="316">
        <v>3224</v>
      </c>
      <c r="B279" s="317"/>
      <c r="C279" s="316" t="s">
        <v>156</v>
      </c>
      <c r="D279" s="318"/>
      <c r="E279" s="317"/>
      <c r="F279" s="128"/>
      <c r="G279" s="311"/>
      <c r="H279" s="312"/>
      <c r="I279" s="7" t="e">
        <f t="shared" si="30"/>
        <v>#DIV/0!</v>
      </c>
    </row>
    <row r="280" spans="1:9" s="30" customFormat="1" ht="11.25" hidden="1" customHeight="1">
      <c r="A280" s="316" t="s">
        <v>100</v>
      </c>
      <c r="B280" s="317"/>
      <c r="C280" s="316" t="s">
        <v>157</v>
      </c>
      <c r="D280" s="318"/>
      <c r="E280" s="317"/>
      <c r="F280" s="128"/>
      <c r="G280" s="311"/>
      <c r="H280" s="312"/>
      <c r="I280" s="7" t="e">
        <f t="shared" si="30"/>
        <v>#DIV/0!</v>
      </c>
    </row>
    <row r="281" spans="1:9" s="30" customFormat="1" ht="11.25" hidden="1" customHeight="1">
      <c r="A281" s="316" t="s">
        <v>101</v>
      </c>
      <c r="B281" s="317"/>
      <c r="C281" s="316" t="s">
        <v>102</v>
      </c>
      <c r="D281" s="318"/>
      <c r="E281" s="317"/>
      <c r="F281" s="128"/>
      <c r="G281" s="311"/>
      <c r="H281" s="312"/>
      <c r="I281" s="7" t="e">
        <f t="shared" si="30"/>
        <v>#DIV/0!</v>
      </c>
    </row>
    <row r="282" spans="1:9" s="30" customFormat="1" ht="11.25" customHeight="1">
      <c r="A282" s="301" t="s">
        <v>103</v>
      </c>
      <c r="B282" s="303"/>
      <c r="C282" s="301" t="s">
        <v>104</v>
      </c>
      <c r="D282" s="302"/>
      <c r="E282" s="303"/>
      <c r="F282" s="112">
        <f>SUM(F288:F289)</f>
        <v>460</v>
      </c>
      <c r="G282" s="375">
        <v>160</v>
      </c>
      <c r="H282" s="375"/>
      <c r="I282" s="7">
        <f t="shared" si="30"/>
        <v>34.782608695652172</v>
      </c>
    </row>
    <row r="283" spans="1:9" s="30" customFormat="1" ht="21.75" hidden="1" customHeight="1">
      <c r="A283" s="316" t="s">
        <v>105</v>
      </c>
      <c r="B283" s="317"/>
      <c r="C283" s="316" t="s">
        <v>158</v>
      </c>
      <c r="D283" s="318"/>
      <c r="E283" s="317"/>
      <c r="F283" s="128"/>
      <c r="G283" s="320"/>
      <c r="H283" s="320"/>
      <c r="I283" s="7" t="e">
        <f t="shared" si="30"/>
        <v>#DIV/0!</v>
      </c>
    </row>
    <row r="284" spans="1:9" s="30" customFormat="1" ht="20.25" hidden="1" customHeight="1">
      <c r="A284" s="316">
        <v>3232</v>
      </c>
      <c r="B284" s="317"/>
      <c r="C284" s="316" t="s">
        <v>106</v>
      </c>
      <c r="D284" s="318"/>
      <c r="E284" s="317"/>
      <c r="F284" s="128"/>
      <c r="G284" s="320"/>
      <c r="H284" s="320"/>
      <c r="I284" s="7" t="e">
        <f t="shared" si="30"/>
        <v>#DIV/0!</v>
      </c>
    </row>
    <row r="285" spans="1:9" s="30" customFormat="1" ht="18.75" hidden="1" customHeight="1">
      <c r="A285" s="316" t="s">
        <v>107</v>
      </c>
      <c r="B285" s="317"/>
      <c r="C285" s="316" t="s">
        <v>108</v>
      </c>
      <c r="D285" s="318"/>
      <c r="E285" s="317"/>
      <c r="F285" s="128"/>
      <c r="G285" s="320"/>
      <c r="H285" s="320"/>
      <c r="I285" s="7" t="e">
        <f t="shared" si="30"/>
        <v>#DIV/0!</v>
      </c>
    </row>
    <row r="286" spans="1:9" s="30" customFormat="1" ht="17.25" hidden="1" customHeight="1">
      <c r="A286" s="316" t="s">
        <v>109</v>
      </c>
      <c r="B286" s="317"/>
      <c r="C286" s="316" t="s">
        <v>110</v>
      </c>
      <c r="D286" s="318"/>
      <c r="E286" s="317"/>
      <c r="F286" s="128"/>
      <c r="G286" s="320"/>
      <c r="H286" s="320"/>
      <c r="I286" s="7" t="e">
        <f t="shared" si="30"/>
        <v>#DIV/0!</v>
      </c>
    </row>
    <row r="287" spans="1:9" s="30" customFormat="1" ht="11.25" hidden="1" customHeight="1">
      <c r="A287" s="316" t="s">
        <v>111</v>
      </c>
      <c r="B287" s="317"/>
      <c r="C287" s="316" t="s">
        <v>159</v>
      </c>
      <c r="D287" s="318"/>
      <c r="E287" s="317"/>
      <c r="F287" s="128"/>
      <c r="G287" s="320"/>
      <c r="H287" s="320"/>
      <c r="I287" s="7" t="e">
        <f t="shared" si="30"/>
        <v>#DIV/0!</v>
      </c>
    </row>
    <row r="288" spans="1:9" s="30" customFormat="1" ht="20.25" customHeight="1">
      <c r="A288" s="316" t="s">
        <v>112</v>
      </c>
      <c r="B288" s="317"/>
      <c r="C288" s="316" t="s">
        <v>113</v>
      </c>
      <c r="D288" s="318"/>
      <c r="E288" s="317"/>
      <c r="F288" s="128">
        <v>160</v>
      </c>
      <c r="G288" s="320">
        <v>160</v>
      </c>
      <c r="H288" s="320"/>
      <c r="I288" s="7">
        <f t="shared" si="30"/>
        <v>100</v>
      </c>
    </row>
    <row r="289" spans="1:9" s="30" customFormat="1" ht="11.25" customHeight="1">
      <c r="A289" s="316" t="s">
        <v>114</v>
      </c>
      <c r="B289" s="317"/>
      <c r="C289" s="316" t="s">
        <v>222</v>
      </c>
      <c r="D289" s="318"/>
      <c r="E289" s="317"/>
      <c r="F289" s="128">
        <v>300</v>
      </c>
      <c r="G289" s="320">
        <v>0</v>
      </c>
      <c r="H289" s="320"/>
      <c r="I289" s="7">
        <f t="shared" si="30"/>
        <v>0</v>
      </c>
    </row>
    <row r="290" spans="1:9" s="30" customFormat="1" ht="11.25" customHeight="1">
      <c r="A290" s="301" t="s">
        <v>120</v>
      </c>
      <c r="B290" s="303"/>
      <c r="C290" s="301" t="s">
        <v>121</v>
      </c>
      <c r="D290" s="302"/>
      <c r="E290" s="303"/>
      <c r="F290" s="112">
        <f>SUM(F291:F292)</f>
        <v>280</v>
      </c>
      <c r="G290" s="375">
        <v>271.66000000000003</v>
      </c>
      <c r="H290" s="375"/>
      <c r="I290" s="7">
        <f t="shared" si="30"/>
        <v>97.021428571428586</v>
      </c>
    </row>
    <row r="291" spans="1:9" s="30" customFormat="1" ht="11.25" customHeight="1">
      <c r="A291" s="115">
        <v>3295</v>
      </c>
      <c r="B291" s="117"/>
      <c r="C291" s="313" t="s">
        <v>273</v>
      </c>
      <c r="D291" s="314"/>
      <c r="E291" s="315"/>
      <c r="F291" s="142">
        <v>40</v>
      </c>
      <c r="G291" s="392">
        <v>33.18</v>
      </c>
      <c r="H291" s="393"/>
      <c r="I291" s="71"/>
    </row>
    <row r="292" spans="1:9" s="30" customFormat="1" ht="11.25" customHeight="1">
      <c r="A292" s="316">
        <v>3296</v>
      </c>
      <c r="B292" s="317"/>
      <c r="C292" s="316" t="s">
        <v>161</v>
      </c>
      <c r="D292" s="318"/>
      <c r="E292" s="317"/>
      <c r="F292" s="128">
        <v>240</v>
      </c>
      <c r="G292" s="320">
        <v>238.48</v>
      </c>
      <c r="H292" s="320"/>
      <c r="I292" s="7">
        <f t="shared" si="30"/>
        <v>99.36666666666666</v>
      </c>
    </row>
    <row r="293" spans="1:9" s="30" customFormat="1" ht="11.25" customHeight="1">
      <c r="A293" s="301" t="s">
        <v>129</v>
      </c>
      <c r="B293" s="303"/>
      <c r="C293" s="301" t="s">
        <v>130</v>
      </c>
      <c r="D293" s="302"/>
      <c r="E293" s="303"/>
      <c r="F293" s="112">
        <v>5</v>
      </c>
      <c r="G293" s="375">
        <v>1.01</v>
      </c>
      <c r="H293" s="375"/>
      <c r="I293" s="7">
        <f t="shared" si="30"/>
        <v>20.200000000000003</v>
      </c>
    </row>
    <row r="294" spans="1:9" s="30" customFormat="1" ht="20.25" customHeight="1">
      <c r="A294" s="316">
        <v>3433</v>
      </c>
      <c r="B294" s="317"/>
      <c r="C294" s="316" t="s">
        <v>178</v>
      </c>
      <c r="D294" s="318"/>
      <c r="E294" s="317"/>
      <c r="F294" s="128">
        <v>5</v>
      </c>
      <c r="G294" s="320">
        <v>1.01</v>
      </c>
      <c r="H294" s="320"/>
      <c r="I294" s="7">
        <f t="shared" si="30"/>
        <v>20.200000000000003</v>
      </c>
    </row>
    <row r="295" spans="1:9" s="12" customFormat="1" ht="57.75" customHeight="1">
      <c r="A295" s="319" t="s">
        <v>186</v>
      </c>
      <c r="B295" s="319"/>
      <c r="C295" s="371" t="s">
        <v>187</v>
      </c>
      <c r="D295" s="372"/>
      <c r="E295" s="373"/>
      <c r="F295" s="158">
        <f>SUM(F296+F327)</f>
        <v>113079</v>
      </c>
      <c r="G295" s="377">
        <f>SUM(G296+G327)</f>
        <v>105974.97</v>
      </c>
      <c r="H295" s="377"/>
      <c r="I295" s="16">
        <f>G295/F295*100</f>
        <v>93.717639880083837</v>
      </c>
    </row>
    <row r="296" spans="1:9" s="12" customFormat="1" ht="24" customHeight="1">
      <c r="A296" s="306" t="s">
        <v>168</v>
      </c>
      <c r="B296" s="306"/>
      <c r="C296" s="307" t="s">
        <v>138</v>
      </c>
      <c r="D296" s="308"/>
      <c r="E296" s="309"/>
      <c r="F296" s="111">
        <f>SUM(F297)</f>
        <v>67250</v>
      </c>
      <c r="G296" s="310">
        <f>SUM(G297)</f>
        <v>60145.97</v>
      </c>
      <c r="H296" s="310"/>
      <c r="I296" s="17">
        <f t="shared" ref="I296:I326" si="31">G296/F296*100</f>
        <v>89.436386617100368</v>
      </c>
    </row>
    <row r="297" spans="1:9" s="30" customFormat="1" ht="11.25" customHeight="1">
      <c r="A297" s="374" t="s">
        <v>88</v>
      </c>
      <c r="B297" s="374"/>
      <c r="C297" s="301" t="s">
        <v>89</v>
      </c>
      <c r="D297" s="302"/>
      <c r="E297" s="303"/>
      <c r="F297" s="112">
        <f>SUM(F298+F300+F302+F304+F320)</f>
        <v>67250</v>
      </c>
      <c r="G297" s="375">
        <f>SUM(G298+G300+G302+G304+G320)</f>
        <v>60145.97</v>
      </c>
      <c r="H297" s="375"/>
      <c r="I297" s="7">
        <f t="shared" si="31"/>
        <v>89.436386617100368</v>
      </c>
    </row>
    <row r="298" spans="1:9" s="30" customFormat="1" ht="11.25" customHeight="1">
      <c r="A298" s="301">
        <v>311</v>
      </c>
      <c r="B298" s="303"/>
      <c r="C298" s="301" t="s">
        <v>173</v>
      </c>
      <c r="D298" s="302"/>
      <c r="E298" s="303"/>
      <c r="F298" s="112">
        <v>42800</v>
      </c>
      <c r="G298" s="304">
        <f>SUM(G299)</f>
        <v>40129.65</v>
      </c>
      <c r="H298" s="305"/>
      <c r="I298" s="7">
        <f t="shared" si="31"/>
        <v>93.760864485981315</v>
      </c>
    </row>
    <row r="299" spans="1:9" s="30" customFormat="1" ht="11.25" customHeight="1">
      <c r="A299" s="316">
        <v>3111</v>
      </c>
      <c r="B299" s="317"/>
      <c r="C299" s="316" t="s">
        <v>174</v>
      </c>
      <c r="D299" s="318"/>
      <c r="E299" s="317"/>
      <c r="F299" s="128">
        <v>42800</v>
      </c>
      <c r="G299" s="311">
        <v>40129.65</v>
      </c>
      <c r="H299" s="312"/>
      <c r="I299" s="7">
        <f t="shared" si="31"/>
        <v>93.760864485981315</v>
      </c>
    </row>
    <row r="300" spans="1:9" s="30" customFormat="1" ht="11.25" customHeight="1">
      <c r="A300" s="301">
        <v>312</v>
      </c>
      <c r="B300" s="303"/>
      <c r="C300" s="301" t="s">
        <v>139</v>
      </c>
      <c r="D300" s="302"/>
      <c r="E300" s="303"/>
      <c r="F300" s="112">
        <v>12000</v>
      </c>
      <c r="G300" s="304">
        <f>SUM(G301)</f>
        <v>8400</v>
      </c>
      <c r="H300" s="305"/>
      <c r="I300" s="7">
        <f t="shared" si="31"/>
        <v>70</v>
      </c>
    </row>
    <row r="301" spans="1:9" s="30" customFormat="1" ht="11.25" customHeight="1">
      <c r="A301" s="389">
        <v>3121</v>
      </c>
      <c r="B301" s="389"/>
      <c r="C301" s="313" t="s">
        <v>139</v>
      </c>
      <c r="D301" s="314"/>
      <c r="E301" s="315"/>
      <c r="F301" s="142">
        <v>12000</v>
      </c>
      <c r="G301" s="391">
        <v>8400</v>
      </c>
      <c r="H301" s="391"/>
      <c r="I301" s="71">
        <f t="shared" si="31"/>
        <v>70</v>
      </c>
    </row>
    <row r="302" spans="1:9" s="12" customFormat="1" ht="12.75" customHeight="1">
      <c r="A302" s="120">
        <v>313</v>
      </c>
      <c r="B302" s="121"/>
      <c r="C302" s="396" t="s">
        <v>140</v>
      </c>
      <c r="D302" s="397"/>
      <c r="E302" s="398"/>
      <c r="F302" s="149">
        <v>8340</v>
      </c>
      <c r="G302" s="394">
        <f>SUM(G303)</f>
        <v>7573.55</v>
      </c>
      <c r="H302" s="395"/>
      <c r="I302" s="71">
        <f t="shared" si="31"/>
        <v>90.809952038369303</v>
      </c>
    </row>
    <row r="303" spans="1:9" s="30" customFormat="1">
      <c r="A303" s="115">
        <v>3132</v>
      </c>
      <c r="B303" s="117"/>
      <c r="C303" s="72" t="s">
        <v>175</v>
      </c>
      <c r="D303" s="73"/>
      <c r="E303" s="74"/>
      <c r="F303" s="142">
        <v>8340</v>
      </c>
      <c r="G303" s="392">
        <v>7573.55</v>
      </c>
      <c r="H303" s="393"/>
      <c r="I303" s="71">
        <f t="shared" si="31"/>
        <v>90.809952038369303</v>
      </c>
    </row>
    <row r="304" spans="1:9" s="30" customFormat="1" ht="20.25" customHeight="1">
      <c r="A304" s="301" t="s">
        <v>92</v>
      </c>
      <c r="B304" s="303"/>
      <c r="C304" s="301" t="s">
        <v>93</v>
      </c>
      <c r="D304" s="302"/>
      <c r="E304" s="303"/>
      <c r="F304" s="112">
        <f>SUM(F305:F306)</f>
        <v>2250</v>
      </c>
      <c r="G304" s="304">
        <f>SUM(G305:H306)</f>
        <v>2182.77</v>
      </c>
      <c r="H304" s="305"/>
      <c r="I304" s="71">
        <f t="shared" si="31"/>
        <v>97.012</v>
      </c>
    </row>
    <row r="305" spans="1:9" s="30" customFormat="1" ht="11.25" customHeight="1">
      <c r="A305" s="316" t="s">
        <v>94</v>
      </c>
      <c r="B305" s="317"/>
      <c r="C305" s="316" t="s">
        <v>154</v>
      </c>
      <c r="D305" s="318"/>
      <c r="E305" s="317"/>
      <c r="F305" s="128">
        <v>550</v>
      </c>
      <c r="G305" s="311">
        <v>574.79999999999995</v>
      </c>
      <c r="H305" s="312"/>
      <c r="I305" s="71">
        <f t="shared" si="31"/>
        <v>104.5090909090909</v>
      </c>
    </row>
    <row r="306" spans="1:9" s="30" customFormat="1" ht="21.75" customHeight="1">
      <c r="A306" s="113">
        <v>3212</v>
      </c>
      <c r="B306" s="114"/>
      <c r="C306" s="383" t="s">
        <v>177</v>
      </c>
      <c r="D306" s="384"/>
      <c r="E306" s="385"/>
      <c r="F306" s="128">
        <v>1700</v>
      </c>
      <c r="G306" s="311">
        <v>1607.97</v>
      </c>
      <c r="H306" s="312"/>
      <c r="I306" s="71">
        <f t="shared" si="31"/>
        <v>94.586470588235301</v>
      </c>
    </row>
    <row r="307" spans="1:9" s="30" customFormat="1" ht="21.75" hidden="1" customHeight="1">
      <c r="A307" s="316" t="s">
        <v>95</v>
      </c>
      <c r="B307" s="317"/>
      <c r="C307" s="316" t="s">
        <v>155</v>
      </c>
      <c r="D307" s="318"/>
      <c r="E307" s="317"/>
      <c r="F307" s="128"/>
      <c r="G307" s="311"/>
      <c r="H307" s="312"/>
      <c r="I307" s="71" t="e">
        <f t="shared" si="31"/>
        <v>#DIV/0!</v>
      </c>
    </row>
    <row r="308" spans="1:9" s="30" customFormat="1" ht="11.25" hidden="1" customHeight="1">
      <c r="A308" s="301" t="s">
        <v>96</v>
      </c>
      <c r="B308" s="303"/>
      <c r="C308" s="301" t="s">
        <v>97</v>
      </c>
      <c r="D308" s="302"/>
      <c r="E308" s="303"/>
      <c r="F308" s="112"/>
      <c r="G308" s="304"/>
      <c r="H308" s="305"/>
      <c r="I308" s="71" t="e">
        <f t="shared" si="31"/>
        <v>#DIV/0!</v>
      </c>
    </row>
    <row r="309" spans="1:9" s="30" customFormat="1" ht="11.25" hidden="1" customHeight="1">
      <c r="A309" s="374" t="s">
        <v>90</v>
      </c>
      <c r="B309" s="374"/>
      <c r="C309" s="301" t="s">
        <v>91</v>
      </c>
      <c r="D309" s="302"/>
      <c r="E309" s="303"/>
      <c r="F309" s="112"/>
      <c r="G309" s="375"/>
      <c r="H309" s="375"/>
      <c r="I309" s="71" t="e">
        <f t="shared" si="31"/>
        <v>#DIV/0!</v>
      </c>
    </row>
    <row r="310" spans="1:9" s="30" customFormat="1" ht="11.25" hidden="1" customHeight="1">
      <c r="A310" s="301" t="s">
        <v>92</v>
      </c>
      <c r="B310" s="303"/>
      <c r="C310" s="301" t="s">
        <v>93</v>
      </c>
      <c r="D310" s="302"/>
      <c r="E310" s="303"/>
      <c r="F310" s="112"/>
      <c r="G310" s="304"/>
      <c r="H310" s="305"/>
      <c r="I310" s="71" t="e">
        <f t="shared" si="31"/>
        <v>#DIV/0!</v>
      </c>
    </row>
    <row r="311" spans="1:9" s="30" customFormat="1" ht="11.25" hidden="1" customHeight="1">
      <c r="A311" s="316" t="s">
        <v>94</v>
      </c>
      <c r="B311" s="317"/>
      <c r="C311" s="316" t="s">
        <v>154</v>
      </c>
      <c r="D311" s="318"/>
      <c r="E311" s="317"/>
      <c r="F311" s="128"/>
      <c r="G311" s="311"/>
      <c r="H311" s="312"/>
      <c r="I311" s="71" t="e">
        <f t="shared" si="31"/>
        <v>#DIV/0!</v>
      </c>
    </row>
    <row r="312" spans="1:9" s="30" customFormat="1" ht="21.75" hidden="1" customHeight="1">
      <c r="A312" s="316" t="s">
        <v>95</v>
      </c>
      <c r="B312" s="317"/>
      <c r="C312" s="316" t="s">
        <v>155</v>
      </c>
      <c r="D312" s="318"/>
      <c r="E312" s="317"/>
      <c r="F312" s="128"/>
      <c r="G312" s="311"/>
      <c r="H312" s="312"/>
      <c r="I312" s="71" t="e">
        <f t="shared" si="31"/>
        <v>#DIV/0!</v>
      </c>
    </row>
    <row r="313" spans="1:9" s="30" customFormat="1" ht="11.25" hidden="1" customHeight="1">
      <c r="A313" s="301" t="s">
        <v>96</v>
      </c>
      <c r="B313" s="303"/>
      <c r="C313" s="301" t="s">
        <v>97</v>
      </c>
      <c r="D313" s="302"/>
      <c r="E313" s="303"/>
      <c r="F313" s="112"/>
      <c r="G313" s="304"/>
      <c r="H313" s="305"/>
      <c r="I313" s="71" t="e">
        <f t="shared" si="31"/>
        <v>#DIV/0!</v>
      </c>
    </row>
    <row r="314" spans="1:9" s="30" customFormat="1" ht="24" hidden="1" customHeight="1">
      <c r="A314" s="316" t="s">
        <v>98</v>
      </c>
      <c r="B314" s="317"/>
      <c r="C314" s="316" t="s">
        <v>153</v>
      </c>
      <c r="D314" s="318"/>
      <c r="E314" s="317"/>
      <c r="F314" s="128"/>
      <c r="G314" s="311"/>
      <c r="H314" s="312"/>
      <c r="I314" s="71" t="e">
        <f t="shared" si="31"/>
        <v>#DIV/0!</v>
      </c>
    </row>
    <row r="315" spans="1:9" s="30" customFormat="1" ht="11.25" hidden="1" customHeight="1">
      <c r="A315" s="316">
        <v>3222</v>
      </c>
      <c r="B315" s="317"/>
      <c r="C315" s="316" t="s">
        <v>151</v>
      </c>
      <c r="D315" s="318"/>
      <c r="E315" s="317"/>
      <c r="F315" s="128"/>
      <c r="G315" s="311"/>
      <c r="H315" s="312"/>
      <c r="I315" s="71" t="e">
        <f t="shared" si="31"/>
        <v>#DIV/0!</v>
      </c>
    </row>
    <row r="316" spans="1:9" s="30" customFormat="1" ht="27" hidden="1" customHeight="1">
      <c r="A316" s="316" t="s">
        <v>99</v>
      </c>
      <c r="B316" s="317"/>
      <c r="C316" s="316" t="s">
        <v>152</v>
      </c>
      <c r="D316" s="318"/>
      <c r="E316" s="317"/>
      <c r="F316" s="128"/>
      <c r="G316" s="311"/>
      <c r="H316" s="312"/>
      <c r="I316" s="7" t="e">
        <f t="shared" si="31"/>
        <v>#DIV/0!</v>
      </c>
    </row>
    <row r="317" spans="1:9" s="30" customFormat="1" ht="23.25" hidden="1" customHeight="1">
      <c r="A317" s="316">
        <v>3224</v>
      </c>
      <c r="B317" s="317"/>
      <c r="C317" s="316" t="s">
        <v>156</v>
      </c>
      <c r="D317" s="318"/>
      <c r="E317" s="317"/>
      <c r="F317" s="128"/>
      <c r="G317" s="311"/>
      <c r="H317" s="312"/>
      <c r="I317" s="7" t="e">
        <f t="shared" si="31"/>
        <v>#DIV/0!</v>
      </c>
    </row>
    <row r="318" spans="1:9" s="30" customFormat="1" ht="11.25" hidden="1" customHeight="1">
      <c r="A318" s="316" t="s">
        <v>100</v>
      </c>
      <c r="B318" s="317"/>
      <c r="C318" s="316" t="s">
        <v>157</v>
      </c>
      <c r="D318" s="318"/>
      <c r="E318" s="317"/>
      <c r="F318" s="128"/>
      <c r="G318" s="311"/>
      <c r="H318" s="312"/>
      <c r="I318" s="7" t="e">
        <f t="shared" si="31"/>
        <v>#DIV/0!</v>
      </c>
    </row>
    <row r="319" spans="1:9" s="30" customFormat="1" ht="11.25" hidden="1" customHeight="1">
      <c r="A319" s="316" t="s">
        <v>101</v>
      </c>
      <c r="B319" s="317"/>
      <c r="C319" s="316" t="s">
        <v>102</v>
      </c>
      <c r="D319" s="318"/>
      <c r="E319" s="317"/>
      <c r="F319" s="128"/>
      <c r="G319" s="311"/>
      <c r="H319" s="312"/>
      <c r="I319" s="7" t="e">
        <f t="shared" si="31"/>
        <v>#DIV/0!</v>
      </c>
    </row>
    <row r="320" spans="1:9" s="30" customFormat="1" ht="11.25" customHeight="1">
      <c r="A320" s="301" t="s">
        <v>103</v>
      </c>
      <c r="B320" s="303"/>
      <c r="C320" s="301" t="s">
        <v>104</v>
      </c>
      <c r="D320" s="302"/>
      <c r="E320" s="303"/>
      <c r="F320" s="112">
        <v>1860</v>
      </c>
      <c r="G320" s="375">
        <f>SUM(G326)</f>
        <v>1860</v>
      </c>
      <c r="H320" s="375"/>
      <c r="I320" s="7">
        <f t="shared" si="31"/>
        <v>100</v>
      </c>
    </row>
    <row r="321" spans="1:9" s="30" customFormat="1" ht="21.75" hidden="1" customHeight="1">
      <c r="A321" s="316" t="s">
        <v>105</v>
      </c>
      <c r="B321" s="317"/>
      <c r="C321" s="316" t="s">
        <v>158</v>
      </c>
      <c r="D321" s="318"/>
      <c r="E321" s="317"/>
      <c r="F321" s="128"/>
      <c r="G321" s="320"/>
      <c r="H321" s="320"/>
      <c r="I321" s="7" t="e">
        <f t="shared" si="31"/>
        <v>#DIV/0!</v>
      </c>
    </row>
    <row r="322" spans="1:9" s="30" customFormat="1" ht="20.25" hidden="1" customHeight="1">
      <c r="A322" s="316">
        <v>3232</v>
      </c>
      <c r="B322" s="317"/>
      <c r="C322" s="316" t="s">
        <v>106</v>
      </c>
      <c r="D322" s="318"/>
      <c r="E322" s="317"/>
      <c r="F322" s="128"/>
      <c r="G322" s="320"/>
      <c r="H322" s="320"/>
      <c r="I322" s="7" t="e">
        <f t="shared" si="31"/>
        <v>#DIV/0!</v>
      </c>
    </row>
    <row r="323" spans="1:9" s="30" customFormat="1" ht="18.75" hidden="1" customHeight="1">
      <c r="A323" s="316" t="s">
        <v>107</v>
      </c>
      <c r="B323" s="317"/>
      <c r="C323" s="316" t="s">
        <v>108</v>
      </c>
      <c r="D323" s="318"/>
      <c r="E323" s="317"/>
      <c r="F323" s="128"/>
      <c r="G323" s="320"/>
      <c r="H323" s="320"/>
      <c r="I323" s="7" t="e">
        <f t="shared" si="31"/>
        <v>#DIV/0!</v>
      </c>
    </row>
    <row r="324" spans="1:9" s="30" customFormat="1" ht="17.25" hidden="1" customHeight="1">
      <c r="A324" s="316" t="s">
        <v>109</v>
      </c>
      <c r="B324" s="317"/>
      <c r="C324" s="316" t="s">
        <v>110</v>
      </c>
      <c r="D324" s="318"/>
      <c r="E324" s="317"/>
      <c r="F324" s="128"/>
      <c r="G324" s="320"/>
      <c r="H324" s="320"/>
      <c r="I324" s="7" t="e">
        <f t="shared" si="31"/>
        <v>#DIV/0!</v>
      </c>
    </row>
    <row r="325" spans="1:9" s="30" customFormat="1" ht="11.25" hidden="1" customHeight="1">
      <c r="A325" s="316" t="s">
        <v>111</v>
      </c>
      <c r="B325" s="317"/>
      <c r="C325" s="316" t="s">
        <v>159</v>
      </c>
      <c r="D325" s="318"/>
      <c r="E325" s="317"/>
      <c r="F325" s="128"/>
      <c r="G325" s="320"/>
      <c r="H325" s="320"/>
      <c r="I325" s="7" t="e">
        <f t="shared" si="31"/>
        <v>#DIV/0!</v>
      </c>
    </row>
    <row r="326" spans="1:9" s="30" customFormat="1" ht="20.25" customHeight="1">
      <c r="A326" s="316" t="s">
        <v>112</v>
      </c>
      <c r="B326" s="317"/>
      <c r="C326" s="316" t="s">
        <v>227</v>
      </c>
      <c r="D326" s="318"/>
      <c r="E326" s="317"/>
      <c r="F326" s="128">
        <v>1860</v>
      </c>
      <c r="G326" s="320">
        <v>1860</v>
      </c>
      <c r="H326" s="320"/>
      <c r="I326" s="7">
        <f t="shared" si="31"/>
        <v>100</v>
      </c>
    </row>
    <row r="327" spans="1:9" s="12" customFormat="1" ht="24" customHeight="1">
      <c r="A327" s="306" t="s">
        <v>188</v>
      </c>
      <c r="B327" s="306"/>
      <c r="C327" s="326" t="s">
        <v>196</v>
      </c>
      <c r="D327" s="327"/>
      <c r="E327" s="328"/>
      <c r="F327" s="132">
        <f>SUM(F328)</f>
        <v>45829</v>
      </c>
      <c r="G327" s="390">
        <f>SUM(G329+G331+G333+G335+G351)</f>
        <v>45829</v>
      </c>
      <c r="H327" s="390"/>
      <c r="I327" s="69">
        <f t="shared" ref="I327:I357" si="32">G327/F327*100</f>
        <v>100</v>
      </c>
    </row>
    <row r="328" spans="1:9" s="30" customFormat="1" ht="11.25" customHeight="1">
      <c r="A328" s="374" t="s">
        <v>88</v>
      </c>
      <c r="B328" s="374"/>
      <c r="C328" s="301" t="s">
        <v>89</v>
      </c>
      <c r="D328" s="302"/>
      <c r="E328" s="303"/>
      <c r="F328" s="112">
        <f>SUM(F329+F331+F333+F335+F351)</f>
        <v>45829</v>
      </c>
      <c r="G328" s="375">
        <f>SUM(G329+G331+G333+G335+G351)</f>
        <v>45829</v>
      </c>
      <c r="H328" s="375"/>
      <c r="I328" s="7">
        <f t="shared" si="32"/>
        <v>100</v>
      </c>
    </row>
    <row r="329" spans="1:9" s="30" customFormat="1" ht="11.25" customHeight="1">
      <c r="A329" s="301">
        <v>311</v>
      </c>
      <c r="B329" s="303"/>
      <c r="C329" s="301" t="s">
        <v>173</v>
      </c>
      <c r="D329" s="302"/>
      <c r="E329" s="303"/>
      <c r="F329" s="112">
        <v>38499</v>
      </c>
      <c r="G329" s="304">
        <f>SUM(G330)</f>
        <v>38499</v>
      </c>
      <c r="H329" s="305"/>
      <c r="I329" s="7">
        <f t="shared" si="32"/>
        <v>100</v>
      </c>
    </row>
    <row r="330" spans="1:9" s="30" customFormat="1" ht="11.25" customHeight="1">
      <c r="A330" s="316">
        <v>3111</v>
      </c>
      <c r="B330" s="317"/>
      <c r="C330" s="316" t="s">
        <v>174</v>
      </c>
      <c r="D330" s="318"/>
      <c r="E330" s="317"/>
      <c r="F330" s="128">
        <v>38499</v>
      </c>
      <c r="G330" s="311">
        <v>38499</v>
      </c>
      <c r="H330" s="312"/>
      <c r="I330" s="7">
        <f t="shared" si="32"/>
        <v>100</v>
      </c>
    </row>
    <row r="331" spans="1:9" s="30" customFormat="1" ht="11.25" customHeight="1">
      <c r="A331" s="301">
        <v>312</v>
      </c>
      <c r="B331" s="303"/>
      <c r="C331" s="301" t="s">
        <v>139</v>
      </c>
      <c r="D331" s="302"/>
      <c r="E331" s="303"/>
      <c r="F331" s="112">
        <v>250</v>
      </c>
      <c r="G331" s="304">
        <f>SUM(G332)</f>
        <v>232.27</v>
      </c>
      <c r="H331" s="305"/>
      <c r="I331" s="7">
        <f t="shared" si="32"/>
        <v>92.908000000000001</v>
      </c>
    </row>
    <row r="332" spans="1:9" s="30" customFormat="1" ht="11.25" customHeight="1">
      <c r="A332" s="389">
        <v>3121</v>
      </c>
      <c r="B332" s="389"/>
      <c r="C332" s="316" t="s">
        <v>139</v>
      </c>
      <c r="D332" s="318"/>
      <c r="E332" s="317"/>
      <c r="F332" s="128">
        <v>250</v>
      </c>
      <c r="G332" s="320">
        <v>232.27</v>
      </c>
      <c r="H332" s="320"/>
      <c r="I332" s="70">
        <f t="shared" si="32"/>
        <v>92.908000000000001</v>
      </c>
    </row>
    <row r="333" spans="1:9" s="12" customFormat="1" ht="12.75" customHeight="1">
      <c r="A333" s="67">
        <v>313</v>
      </c>
      <c r="B333" s="68"/>
      <c r="C333" s="386" t="s">
        <v>140</v>
      </c>
      <c r="D333" s="387"/>
      <c r="E333" s="388"/>
      <c r="F333" s="112">
        <v>5400</v>
      </c>
      <c r="G333" s="304">
        <f>SUM(G334)</f>
        <v>5400</v>
      </c>
      <c r="H333" s="305"/>
      <c r="I333" s="70">
        <f t="shared" si="32"/>
        <v>100</v>
      </c>
    </row>
    <row r="334" spans="1:9" s="30" customFormat="1">
      <c r="A334" s="61">
        <v>3132</v>
      </c>
      <c r="B334" s="62"/>
      <c r="C334" s="133" t="s">
        <v>175</v>
      </c>
      <c r="D334" s="134"/>
      <c r="E334" s="135"/>
      <c r="F334" s="128">
        <v>5400</v>
      </c>
      <c r="G334" s="311">
        <v>5400</v>
      </c>
      <c r="H334" s="312"/>
      <c r="I334" s="70">
        <f t="shared" si="32"/>
        <v>100</v>
      </c>
    </row>
    <row r="335" spans="1:9" s="30" customFormat="1" ht="11.25" customHeight="1">
      <c r="A335" s="301" t="s">
        <v>92</v>
      </c>
      <c r="B335" s="303"/>
      <c r="C335" s="301" t="s">
        <v>93</v>
      </c>
      <c r="D335" s="302"/>
      <c r="E335" s="303"/>
      <c r="F335" s="112">
        <f>SUM(F336:F337)</f>
        <v>1680</v>
      </c>
      <c r="G335" s="304">
        <f>SUM(G336:H337)</f>
        <v>1697.73</v>
      </c>
      <c r="H335" s="305"/>
      <c r="I335" s="70">
        <f t="shared" si="32"/>
        <v>101.05535714285713</v>
      </c>
    </row>
    <row r="336" spans="1:9" s="30" customFormat="1" ht="11.25" customHeight="1">
      <c r="A336" s="316" t="s">
        <v>94</v>
      </c>
      <c r="B336" s="317"/>
      <c r="C336" s="316" t="s">
        <v>154</v>
      </c>
      <c r="D336" s="318"/>
      <c r="E336" s="317"/>
      <c r="F336" s="128">
        <v>220</v>
      </c>
      <c r="G336" s="311">
        <v>212.32</v>
      </c>
      <c r="H336" s="312"/>
      <c r="I336" s="70">
        <f t="shared" si="32"/>
        <v>96.509090909090915</v>
      </c>
    </row>
    <row r="337" spans="1:9" s="30" customFormat="1" ht="21.75" customHeight="1">
      <c r="A337" s="65">
        <v>3212</v>
      </c>
      <c r="B337" s="66"/>
      <c r="C337" s="383" t="s">
        <v>177</v>
      </c>
      <c r="D337" s="384"/>
      <c r="E337" s="385"/>
      <c r="F337" s="128">
        <v>1460</v>
      </c>
      <c r="G337" s="311">
        <v>1485.41</v>
      </c>
      <c r="H337" s="312"/>
      <c r="I337" s="70">
        <f t="shared" si="32"/>
        <v>101.74041095890412</v>
      </c>
    </row>
    <row r="338" spans="1:9" s="30" customFormat="1" ht="21.75" hidden="1" customHeight="1">
      <c r="A338" s="316" t="s">
        <v>95</v>
      </c>
      <c r="B338" s="317"/>
      <c r="C338" s="316" t="s">
        <v>155</v>
      </c>
      <c r="D338" s="318"/>
      <c r="E338" s="317"/>
      <c r="F338" s="128"/>
      <c r="G338" s="311"/>
      <c r="H338" s="312"/>
      <c r="I338" s="70" t="e">
        <f t="shared" si="32"/>
        <v>#DIV/0!</v>
      </c>
    </row>
    <row r="339" spans="1:9" s="30" customFormat="1" ht="11.25" hidden="1" customHeight="1">
      <c r="A339" s="301" t="s">
        <v>96</v>
      </c>
      <c r="B339" s="303"/>
      <c r="C339" s="301" t="s">
        <v>97</v>
      </c>
      <c r="D339" s="302"/>
      <c r="E339" s="303"/>
      <c r="F339" s="112"/>
      <c r="G339" s="304"/>
      <c r="H339" s="305"/>
      <c r="I339" s="70" t="e">
        <f t="shared" si="32"/>
        <v>#DIV/0!</v>
      </c>
    </row>
    <row r="340" spans="1:9" s="30" customFormat="1" ht="11.25" hidden="1" customHeight="1">
      <c r="A340" s="374" t="s">
        <v>90</v>
      </c>
      <c r="B340" s="374"/>
      <c r="C340" s="301" t="s">
        <v>91</v>
      </c>
      <c r="D340" s="302"/>
      <c r="E340" s="303"/>
      <c r="F340" s="112"/>
      <c r="G340" s="375"/>
      <c r="H340" s="375"/>
      <c r="I340" s="70" t="e">
        <f t="shared" si="32"/>
        <v>#DIV/0!</v>
      </c>
    </row>
    <row r="341" spans="1:9" s="30" customFormat="1" ht="11.25" hidden="1" customHeight="1">
      <c r="A341" s="301" t="s">
        <v>92</v>
      </c>
      <c r="B341" s="303"/>
      <c r="C341" s="301" t="s">
        <v>93</v>
      </c>
      <c r="D341" s="302"/>
      <c r="E341" s="303"/>
      <c r="F341" s="112"/>
      <c r="G341" s="304"/>
      <c r="H341" s="305"/>
      <c r="I341" s="70" t="e">
        <f t="shared" si="32"/>
        <v>#DIV/0!</v>
      </c>
    </row>
    <row r="342" spans="1:9" s="30" customFormat="1" ht="11.25" hidden="1" customHeight="1">
      <c r="A342" s="316" t="s">
        <v>94</v>
      </c>
      <c r="B342" s="317"/>
      <c r="C342" s="316" t="s">
        <v>154</v>
      </c>
      <c r="D342" s="318"/>
      <c r="E342" s="317"/>
      <c r="F342" s="128"/>
      <c r="G342" s="311"/>
      <c r="H342" s="312"/>
      <c r="I342" s="70" t="e">
        <f t="shared" si="32"/>
        <v>#DIV/0!</v>
      </c>
    </row>
    <row r="343" spans="1:9" s="30" customFormat="1" ht="21.75" hidden="1" customHeight="1">
      <c r="A343" s="316" t="s">
        <v>95</v>
      </c>
      <c r="B343" s="317"/>
      <c r="C343" s="316" t="s">
        <v>155</v>
      </c>
      <c r="D343" s="318"/>
      <c r="E343" s="317"/>
      <c r="F343" s="128"/>
      <c r="G343" s="311"/>
      <c r="H343" s="312"/>
      <c r="I343" s="70" t="e">
        <f t="shared" si="32"/>
        <v>#DIV/0!</v>
      </c>
    </row>
    <row r="344" spans="1:9" s="30" customFormat="1" ht="11.25" hidden="1" customHeight="1">
      <c r="A344" s="301" t="s">
        <v>96</v>
      </c>
      <c r="B344" s="303"/>
      <c r="C344" s="301" t="s">
        <v>97</v>
      </c>
      <c r="D344" s="302"/>
      <c r="E344" s="303"/>
      <c r="F344" s="112"/>
      <c r="G344" s="304"/>
      <c r="H344" s="305"/>
      <c r="I344" s="70" t="e">
        <f t="shared" si="32"/>
        <v>#DIV/0!</v>
      </c>
    </row>
    <row r="345" spans="1:9" s="30" customFormat="1" ht="24" hidden="1" customHeight="1">
      <c r="A345" s="316" t="s">
        <v>98</v>
      </c>
      <c r="B345" s="317"/>
      <c r="C345" s="316" t="s">
        <v>153</v>
      </c>
      <c r="D345" s="318"/>
      <c r="E345" s="317"/>
      <c r="F345" s="128"/>
      <c r="G345" s="311"/>
      <c r="H345" s="312"/>
      <c r="I345" s="70" t="e">
        <f t="shared" si="32"/>
        <v>#DIV/0!</v>
      </c>
    </row>
    <row r="346" spans="1:9" s="30" customFormat="1" ht="11.25" hidden="1" customHeight="1">
      <c r="A346" s="316">
        <v>3222</v>
      </c>
      <c r="B346" s="317"/>
      <c r="C346" s="316" t="s">
        <v>151</v>
      </c>
      <c r="D346" s="318"/>
      <c r="E346" s="317"/>
      <c r="F346" s="128"/>
      <c r="G346" s="311"/>
      <c r="H346" s="312"/>
      <c r="I346" s="70" t="e">
        <f t="shared" si="32"/>
        <v>#DIV/0!</v>
      </c>
    </row>
    <row r="347" spans="1:9" s="30" customFormat="1" ht="27" hidden="1" customHeight="1">
      <c r="A347" s="316" t="s">
        <v>99</v>
      </c>
      <c r="B347" s="317"/>
      <c r="C347" s="316" t="s">
        <v>152</v>
      </c>
      <c r="D347" s="318"/>
      <c r="E347" s="317"/>
      <c r="F347" s="128"/>
      <c r="G347" s="311"/>
      <c r="H347" s="312"/>
      <c r="I347" s="7" t="e">
        <f t="shared" si="32"/>
        <v>#DIV/0!</v>
      </c>
    </row>
    <row r="348" spans="1:9" s="30" customFormat="1" ht="23.25" hidden="1" customHeight="1">
      <c r="A348" s="316">
        <v>3224</v>
      </c>
      <c r="B348" s="317"/>
      <c r="C348" s="316" t="s">
        <v>156</v>
      </c>
      <c r="D348" s="318"/>
      <c r="E348" s="317"/>
      <c r="F348" s="128"/>
      <c r="G348" s="311"/>
      <c r="H348" s="312"/>
      <c r="I348" s="7" t="e">
        <f t="shared" si="32"/>
        <v>#DIV/0!</v>
      </c>
    </row>
    <row r="349" spans="1:9" s="30" customFormat="1" ht="11.25" hidden="1" customHeight="1">
      <c r="A349" s="316" t="s">
        <v>100</v>
      </c>
      <c r="B349" s="317"/>
      <c r="C349" s="316" t="s">
        <v>157</v>
      </c>
      <c r="D349" s="318"/>
      <c r="E349" s="317"/>
      <c r="F349" s="128"/>
      <c r="G349" s="311"/>
      <c r="H349" s="312"/>
      <c r="I349" s="7" t="e">
        <f t="shared" si="32"/>
        <v>#DIV/0!</v>
      </c>
    </row>
    <row r="350" spans="1:9" s="30" customFormat="1" ht="11.25" hidden="1" customHeight="1">
      <c r="A350" s="316" t="s">
        <v>101</v>
      </c>
      <c r="B350" s="317"/>
      <c r="C350" s="316" t="s">
        <v>102</v>
      </c>
      <c r="D350" s="318"/>
      <c r="E350" s="317"/>
      <c r="F350" s="128"/>
      <c r="G350" s="311"/>
      <c r="H350" s="312"/>
      <c r="I350" s="7" t="e">
        <f t="shared" si="32"/>
        <v>#DIV/0!</v>
      </c>
    </row>
    <row r="351" spans="1:9" s="30" customFormat="1" ht="11.25" customHeight="1">
      <c r="A351" s="301" t="s">
        <v>103</v>
      </c>
      <c r="B351" s="303"/>
      <c r="C351" s="301" t="s">
        <v>104</v>
      </c>
      <c r="D351" s="302"/>
      <c r="E351" s="303"/>
      <c r="F351" s="112">
        <v>0</v>
      </c>
      <c r="G351" s="375">
        <v>0</v>
      </c>
      <c r="H351" s="375"/>
      <c r="I351" s="7" t="e">
        <f t="shared" si="32"/>
        <v>#DIV/0!</v>
      </c>
    </row>
    <row r="352" spans="1:9" s="30" customFormat="1" ht="21.75" hidden="1" customHeight="1">
      <c r="A352" s="316" t="s">
        <v>105</v>
      </c>
      <c r="B352" s="317"/>
      <c r="C352" s="316" t="s">
        <v>158</v>
      </c>
      <c r="D352" s="318"/>
      <c r="E352" s="317"/>
      <c r="F352" s="128"/>
      <c r="G352" s="320"/>
      <c r="H352" s="320"/>
      <c r="I352" s="7" t="e">
        <f t="shared" si="32"/>
        <v>#DIV/0!</v>
      </c>
    </row>
    <row r="353" spans="1:9" s="30" customFormat="1" ht="20.25" hidden="1" customHeight="1">
      <c r="A353" s="316">
        <v>3232</v>
      </c>
      <c r="B353" s="317"/>
      <c r="C353" s="316" t="s">
        <v>106</v>
      </c>
      <c r="D353" s="318"/>
      <c r="E353" s="317"/>
      <c r="F353" s="128"/>
      <c r="G353" s="320"/>
      <c r="H353" s="320"/>
      <c r="I353" s="7" t="e">
        <f t="shared" si="32"/>
        <v>#DIV/0!</v>
      </c>
    </row>
    <row r="354" spans="1:9" s="30" customFormat="1" ht="18.75" hidden="1" customHeight="1">
      <c r="A354" s="316" t="s">
        <v>107</v>
      </c>
      <c r="B354" s="317"/>
      <c r="C354" s="316" t="s">
        <v>108</v>
      </c>
      <c r="D354" s="318"/>
      <c r="E354" s="317"/>
      <c r="F354" s="128"/>
      <c r="G354" s="320"/>
      <c r="H354" s="320"/>
      <c r="I354" s="7" t="e">
        <f t="shared" si="32"/>
        <v>#DIV/0!</v>
      </c>
    </row>
    <row r="355" spans="1:9" s="30" customFormat="1" ht="17.25" hidden="1" customHeight="1">
      <c r="A355" s="316" t="s">
        <v>109</v>
      </c>
      <c r="B355" s="317"/>
      <c r="C355" s="316" t="s">
        <v>110</v>
      </c>
      <c r="D355" s="318"/>
      <c r="E355" s="317"/>
      <c r="F355" s="128"/>
      <c r="G355" s="320">
        <v>0</v>
      </c>
      <c r="H355" s="320"/>
      <c r="I355" s="7" t="e">
        <f t="shared" si="32"/>
        <v>#DIV/0!</v>
      </c>
    </row>
    <row r="356" spans="1:9" s="30" customFormat="1" ht="11.25" hidden="1" customHeight="1">
      <c r="A356" s="316" t="s">
        <v>111</v>
      </c>
      <c r="B356" s="317"/>
      <c r="C356" s="316" t="s">
        <v>159</v>
      </c>
      <c r="D356" s="318"/>
      <c r="E356" s="317"/>
      <c r="F356" s="128"/>
      <c r="G356" s="320"/>
      <c r="H356" s="320"/>
      <c r="I356" s="7" t="e">
        <f t="shared" si="32"/>
        <v>#DIV/0!</v>
      </c>
    </row>
    <row r="357" spans="1:9" s="30" customFormat="1" ht="20.25" customHeight="1">
      <c r="A357" s="316" t="s">
        <v>112</v>
      </c>
      <c r="B357" s="317"/>
      <c r="C357" s="316" t="s">
        <v>227</v>
      </c>
      <c r="D357" s="318"/>
      <c r="E357" s="317"/>
      <c r="F357" s="128">
        <v>0</v>
      </c>
      <c r="G357" s="320">
        <v>0</v>
      </c>
      <c r="H357" s="320"/>
      <c r="I357" s="7" t="e">
        <f t="shared" si="32"/>
        <v>#DIV/0!</v>
      </c>
    </row>
    <row r="358" spans="1:9" s="85" customFormat="1" ht="57.75" customHeight="1">
      <c r="A358" s="319" t="s">
        <v>189</v>
      </c>
      <c r="B358" s="319"/>
      <c r="C358" s="371" t="s">
        <v>190</v>
      </c>
      <c r="D358" s="372"/>
      <c r="E358" s="373"/>
      <c r="F358" s="127">
        <f>SUM(F359+F367+F372)</f>
        <v>10295</v>
      </c>
      <c r="G358" s="377">
        <f>SUM(G359+G367+G372)</f>
        <v>8446.59</v>
      </c>
      <c r="H358" s="377"/>
      <c r="I358" s="16">
        <f>G358/F358*100</f>
        <v>82.045556095191841</v>
      </c>
    </row>
    <row r="359" spans="1:9" s="12" customFormat="1" ht="24" customHeight="1">
      <c r="A359" s="306" t="s">
        <v>168</v>
      </c>
      <c r="B359" s="306"/>
      <c r="C359" s="307" t="s">
        <v>138</v>
      </c>
      <c r="D359" s="308"/>
      <c r="E359" s="309"/>
      <c r="F359" s="111">
        <v>2300</v>
      </c>
      <c r="G359" s="310">
        <v>1904.08</v>
      </c>
      <c r="H359" s="310"/>
      <c r="I359" s="17">
        <f t="shared" ref="I359:I380" si="33">G359/F359*100</f>
        <v>82.786086956521729</v>
      </c>
    </row>
    <row r="360" spans="1:9" s="30" customFormat="1" ht="11.25" customHeight="1">
      <c r="A360" s="374">
        <v>323</v>
      </c>
      <c r="B360" s="374"/>
      <c r="C360" s="301" t="s">
        <v>104</v>
      </c>
      <c r="D360" s="302"/>
      <c r="E360" s="303"/>
      <c r="F360" s="112">
        <v>2300</v>
      </c>
      <c r="G360" s="375">
        <v>1904.08</v>
      </c>
      <c r="H360" s="375"/>
      <c r="I360" s="7">
        <f t="shared" si="33"/>
        <v>82.786086956521729</v>
      </c>
    </row>
    <row r="361" spans="1:9" s="30" customFormat="1" ht="21.75" hidden="1" customHeight="1">
      <c r="A361" s="316" t="s">
        <v>105</v>
      </c>
      <c r="B361" s="317"/>
      <c r="C361" s="316" t="s">
        <v>158</v>
      </c>
      <c r="D361" s="318"/>
      <c r="E361" s="317"/>
      <c r="F361" s="128"/>
      <c r="G361" s="320"/>
      <c r="H361" s="320"/>
      <c r="I361" s="7" t="e">
        <f t="shared" si="33"/>
        <v>#DIV/0!</v>
      </c>
    </row>
    <row r="362" spans="1:9" s="30" customFormat="1" ht="20.25" hidden="1" customHeight="1">
      <c r="A362" s="316">
        <v>3232</v>
      </c>
      <c r="B362" s="317"/>
      <c r="C362" s="316" t="s">
        <v>106</v>
      </c>
      <c r="D362" s="318"/>
      <c r="E362" s="317"/>
      <c r="F362" s="128"/>
      <c r="G362" s="320"/>
      <c r="H362" s="320"/>
      <c r="I362" s="7" t="e">
        <f t="shared" si="33"/>
        <v>#DIV/0!</v>
      </c>
    </row>
    <row r="363" spans="1:9" s="30" customFormat="1" ht="18.75" hidden="1" customHeight="1">
      <c r="A363" s="316" t="s">
        <v>107</v>
      </c>
      <c r="B363" s="317"/>
      <c r="C363" s="316" t="s">
        <v>108</v>
      </c>
      <c r="D363" s="318"/>
      <c r="E363" s="317"/>
      <c r="F363" s="128"/>
      <c r="G363" s="320"/>
      <c r="H363" s="320"/>
      <c r="I363" s="7" t="e">
        <f t="shared" si="33"/>
        <v>#DIV/0!</v>
      </c>
    </row>
    <row r="364" spans="1:9" s="30" customFormat="1" ht="17.25" hidden="1" customHeight="1">
      <c r="A364" s="316" t="s">
        <v>109</v>
      </c>
      <c r="B364" s="317"/>
      <c r="C364" s="316" t="s">
        <v>110</v>
      </c>
      <c r="D364" s="318"/>
      <c r="E364" s="317"/>
      <c r="F364" s="128"/>
      <c r="G364" s="320"/>
      <c r="H364" s="320"/>
      <c r="I364" s="7" t="e">
        <f t="shared" si="33"/>
        <v>#DIV/0!</v>
      </c>
    </row>
    <row r="365" spans="1:9" s="30" customFormat="1" ht="11.25" hidden="1" customHeight="1">
      <c r="A365" s="316" t="s">
        <v>111</v>
      </c>
      <c r="B365" s="317"/>
      <c r="C365" s="316" t="s">
        <v>159</v>
      </c>
      <c r="D365" s="318"/>
      <c r="E365" s="317"/>
      <c r="F365" s="128"/>
      <c r="G365" s="320"/>
      <c r="H365" s="320"/>
      <c r="I365" s="7" t="e">
        <f t="shared" si="33"/>
        <v>#DIV/0!</v>
      </c>
    </row>
    <row r="366" spans="1:9" s="30" customFormat="1" ht="20.25" customHeight="1">
      <c r="A366" s="316">
        <v>3237</v>
      </c>
      <c r="B366" s="317"/>
      <c r="C366" s="316" t="s">
        <v>191</v>
      </c>
      <c r="D366" s="318"/>
      <c r="E366" s="317"/>
      <c r="F366" s="128">
        <v>2300</v>
      </c>
      <c r="G366" s="320">
        <v>1904.08</v>
      </c>
      <c r="H366" s="320"/>
      <c r="I366" s="7">
        <f t="shared" si="33"/>
        <v>82.786086956521729</v>
      </c>
    </row>
    <row r="367" spans="1:9" s="12" customFormat="1" ht="20.25" customHeight="1">
      <c r="A367" s="154" t="s">
        <v>231</v>
      </c>
      <c r="B367" s="155"/>
      <c r="C367" s="326" t="s">
        <v>232</v>
      </c>
      <c r="D367" s="327"/>
      <c r="E367" s="328"/>
      <c r="F367" s="132">
        <v>1995</v>
      </c>
      <c r="G367" s="329">
        <f>SUM(G368+G370)</f>
        <v>1995.4499999999998</v>
      </c>
      <c r="H367" s="330"/>
      <c r="I367" s="69">
        <f t="shared" si="33"/>
        <v>100.02255639097743</v>
      </c>
    </row>
    <row r="368" spans="1:9" s="12" customFormat="1" ht="20.25" customHeight="1">
      <c r="A368" s="129">
        <v>322</v>
      </c>
      <c r="B368" s="130"/>
      <c r="C368" s="81" t="s">
        <v>97</v>
      </c>
      <c r="D368" s="131"/>
      <c r="E368" s="130"/>
      <c r="F368" s="112">
        <v>820</v>
      </c>
      <c r="G368" s="304">
        <v>821.12</v>
      </c>
      <c r="H368" s="305"/>
      <c r="I368" s="7">
        <f t="shared" si="33"/>
        <v>100.13658536585366</v>
      </c>
    </row>
    <row r="369" spans="1:9" s="12" customFormat="1" ht="20.25" customHeight="1">
      <c r="A369" s="129">
        <v>3221</v>
      </c>
      <c r="B369" s="130"/>
      <c r="C369" s="81" t="s">
        <v>291</v>
      </c>
      <c r="D369" s="131"/>
      <c r="E369" s="130"/>
      <c r="F369" s="112">
        <v>820</v>
      </c>
      <c r="G369" s="304">
        <v>821.12</v>
      </c>
      <c r="H369" s="305"/>
      <c r="I369" s="7">
        <f t="shared" si="33"/>
        <v>100.13658536585366</v>
      </c>
    </row>
    <row r="370" spans="1:9" s="12" customFormat="1" ht="20.25" customHeight="1">
      <c r="A370" s="129">
        <v>323</v>
      </c>
      <c r="B370" s="130"/>
      <c r="C370" s="301" t="s">
        <v>104</v>
      </c>
      <c r="D370" s="302"/>
      <c r="E370" s="303"/>
      <c r="F370" s="112">
        <v>1175</v>
      </c>
      <c r="G370" s="304">
        <v>1174.33</v>
      </c>
      <c r="H370" s="305"/>
      <c r="I370" s="7">
        <f t="shared" si="33"/>
        <v>99.942978723404252</v>
      </c>
    </row>
    <row r="371" spans="1:9" s="30" customFormat="1" ht="20.25" customHeight="1">
      <c r="A371" s="113">
        <v>3237</v>
      </c>
      <c r="B371" s="114"/>
      <c r="C371" s="316" t="s">
        <v>222</v>
      </c>
      <c r="D371" s="318"/>
      <c r="E371" s="317"/>
      <c r="F371" s="128">
        <v>1175</v>
      </c>
      <c r="G371" s="311">
        <v>1174.33</v>
      </c>
      <c r="H371" s="312"/>
      <c r="I371" s="7">
        <f t="shared" si="33"/>
        <v>99.942978723404252</v>
      </c>
    </row>
    <row r="372" spans="1:9" s="30" customFormat="1" ht="20.25" customHeight="1">
      <c r="A372" s="306" t="s">
        <v>224</v>
      </c>
      <c r="B372" s="306"/>
      <c r="C372" s="307" t="s">
        <v>195</v>
      </c>
      <c r="D372" s="308"/>
      <c r="E372" s="309"/>
      <c r="F372" s="111">
        <f>SUM(F373+F375+F378+F382)</f>
        <v>6000</v>
      </c>
      <c r="G372" s="321">
        <f>SUM(G373+G375+G378+G382)</f>
        <v>4547.0599999999995</v>
      </c>
      <c r="H372" s="321"/>
      <c r="I372" s="78">
        <f t="shared" si="33"/>
        <v>75.784333333333322</v>
      </c>
    </row>
    <row r="373" spans="1:9" s="30" customFormat="1" ht="24" customHeight="1">
      <c r="A373" s="143">
        <v>321</v>
      </c>
      <c r="B373" s="144"/>
      <c r="C373" s="359" t="s">
        <v>93</v>
      </c>
      <c r="D373" s="360"/>
      <c r="E373" s="361"/>
      <c r="F373" s="77">
        <v>340</v>
      </c>
      <c r="G373" s="322">
        <v>185.78</v>
      </c>
      <c r="H373" s="323"/>
      <c r="I373" s="79">
        <f t="shared" si="33"/>
        <v>54.641176470588235</v>
      </c>
    </row>
    <row r="374" spans="1:9" s="30" customFormat="1" ht="20.25" customHeight="1">
      <c r="A374" s="113">
        <v>3211</v>
      </c>
      <c r="B374" s="114"/>
      <c r="C374" s="316" t="s">
        <v>154</v>
      </c>
      <c r="D374" s="318"/>
      <c r="E374" s="317"/>
      <c r="F374" s="128">
        <v>340</v>
      </c>
      <c r="G374" s="324">
        <v>185.78</v>
      </c>
      <c r="H374" s="325"/>
      <c r="I374" s="79">
        <f t="shared" si="33"/>
        <v>54.641176470588235</v>
      </c>
    </row>
    <row r="375" spans="1:9" s="30" customFormat="1" ht="20.25" customHeight="1">
      <c r="A375" s="143">
        <v>322</v>
      </c>
      <c r="B375" s="144"/>
      <c r="C375" s="359" t="s">
        <v>97</v>
      </c>
      <c r="D375" s="360"/>
      <c r="E375" s="361"/>
      <c r="F375" s="77">
        <v>1000</v>
      </c>
      <c r="G375" s="322">
        <v>1687.6</v>
      </c>
      <c r="H375" s="323"/>
      <c r="I375" s="79">
        <f t="shared" si="33"/>
        <v>168.76</v>
      </c>
    </row>
    <row r="376" spans="1:9" s="30" customFormat="1" ht="20.25" customHeight="1">
      <c r="A376" s="113">
        <v>3221</v>
      </c>
      <c r="B376" s="114"/>
      <c r="C376" s="316" t="s">
        <v>291</v>
      </c>
      <c r="D376" s="318"/>
      <c r="E376" s="317"/>
      <c r="F376" s="128">
        <v>0</v>
      </c>
      <c r="G376" s="324">
        <v>226.69</v>
      </c>
      <c r="H376" s="325"/>
      <c r="I376" s="79" t="e">
        <f t="shared" ref="I376" si="34">G376/F376*100</f>
        <v>#DIV/0!</v>
      </c>
    </row>
    <row r="377" spans="1:9" s="30" customFormat="1" ht="20.25" customHeight="1">
      <c r="A377" s="113">
        <v>3225</v>
      </c>
      <c r="B377" s="114"/>
      <c r="C377" s="316" t="s">
        <v>218</v>
      </c>
      <c r="D377" s="318"/>
      <c r="E377" s="317"/>
      <c r="F377" s="128">
        <v>1000</v>
      </c>
      <c r="G377" s="324">
        <v>1460.91</v>
      </c>
      <c r="H377" s="325"/>
      <c r="I377" s="79">
        <f t="shared" si="33"/>
        <v>146.09100000000001</v>
      </c>
    </row>
    <row r="378" spans="1:9" s="30" customFormat="1" ht="20.25" customHeight="1">
      <c r="A378" s="143">
        <v>323</v>
      </c>
      <c r="B378" s="144"/>
      <c r="C378" s="359" t="s">
        <v>104</v>
      </c>
      <c r="D378" s="360"/>
      <c r="E378" s="361"/>
      <c r="F378" s="77">
        <f>SUM(F379:F381)</f>
        <v>4460</v>
      </c>
      <c r="G378" s="322">
        <f>SUM(G379:H381)</f>
        <v>2565.6799999999998</v>
      </c>
      <c r="H378" s="323"/>
      <c r="I378" s="79">
        <f t="shared" si="33"/>
        <v>57.526457399103137</v>
      </c>
    </row>
    <row r="379" spans="1:9" s="30" customFormat="1" ht="20.25" customHeight="1">
      <c r="A379" s="147">
        <v>3231</v>
      </c>
      <c r="B379" s="148"/>
      <c r="C379" s="362" t="s">
        <v>233</v>
      </c>
      <c r="D379" s="363"/>
      <c r="E379" s="364"/>
      <c r="F379" s="82">
        <v>260</v>
      </c>
      <c r="G379" s="324">
        <v>15.95</v>
      </c>
      <c r="H379" s="325"/>
      <c r="I379" s="79">
        <f t="shared" si="33"/>
        <v>6.1346153846153841</v>
      </c>
    </row>
    <row r="380" spans="1:9" s="30" customFormat="1" ht="20.25" customHeight="1">
      <c r="A380" s="147">
        <v>3237</v>
      </c>
      <c r="B380" s="148"/>
      <c r="C380" s="362" t="s">
        <v>222</v>
      </c>
      <c r="D380" s="363"/>
      <c r="E380" s="364"/>
      <c r="F380" s="82">
        <v>4000</v>
      </c>
      <c r="G380" s="324">
        <v>2409.0500000000002</v>
      </c>
      <c r="H380" s="325"/>
      <c r="I380" s="80">
        <f t="shared" si="33"/>
        <v>60.22625</v>
      </c>
    </row>
    <row r="381" spans="1:9" s="30" customFormat="1" ht="20.25" customHeight="1">
      <c r="A381" s="147">
        <v>3239</v>
      </c>
      <c r="B381" s="148"/>
      <c r="C381" s="362" t="s">
        <v>221</v>
      </c>
      <c r="D381" s="363"/>
      <c r="E381" s="364"/>
      <c r="F381" s="82">
        <v>200</v>
      </c>
      <c r="G381" s="324">
        <v>140.68</v>
      </c>
      <c r="H381" s="325"/>
      <c r="I381" s="80">
        <f t="shared" ref="I381:I383" si="35">G381/F381*100</f>
        <v>70.34</v>
      </c>
    </row>
    <row r="382" spans="1:9" s="12" customFormat="1" ht="20.25" customHeight="1">
      <c r="A382" s="143">
        <v>329</v>
      </c>
      <c r="B382" s="144"/>
      <c r="C382" s="359" t="s">
        <v>121</v>
      </c>
      <c r="D382" s="360"/>
      <c r="E382" s="361"/>
      <c r="F382" s="77">
        <v>200</v>
      </c>
      <c r="G382" s="322">
        <v>108</v>
      </c>
      <c r="H382" s="323"/>
      <c r="I382" s="79">
        <f t="shared" si="35"/>
        <v>54</v>
      </c>
    </row>
    <row r="383" spans="1:9" s="30" customFormat="1" ht="20.25" customHeight="1">
      <c r="A383" s="147">
        <v>3293</v>
      </c>
      <c r="B383" s="148"/>
      <c r="C383" s="362" t="s">
        <v>160</v>
      </c>
      <c r="D383" s="363"/>
      <c r="E383" s="364"/>
      <c r="F383" s="82">
        <v>200</v>
      </c>
      <c r="G383" s="145"/>
      <c r="H383" s="146">
        <v>108</v>
      </c>
      <c r="I383" s="80">
        <f t="shared" si="35"/>
        <v>0</v>
      </c>
    </row>
    <row r="384" spans="1:9" s="12" customFormat="1" ht="24" customHeight="1">
      <c r="A384" s="319" t="s">
        <v>238</v>
      </c>
      <c r="B384" s="319"/>
      <c r="C384" s="371" t="s">
        <v>237</v>
      </c>
      <c r="D384" s="372"/>
      <c r="E384" s="373"/>
      <c r="F384" s="127">
        <v>28350</v>
      </c>
      <c r="G384" s="377">
        <v>28334.77</v>
      </c>
      <c r="H384" s="377"/>
      <c r="I384" s="16">
        <f>G384/F384*100</f>
        <v>99.946278659611991</v>
      </c>
    </row>
    <row r="385" spans="1:9" s="12" customFormat="1" ht="18.75" customHeight="1">
      <c r="A385" s="306" t="s">
        <v>224</v>
      </c>
      <c r="B385" s="306"/>
      <c r="C385" s="307" t="s">
        <v>225</v>
      </c>
      <c r="D385" s="308"/>
      <c r="E385" s="309"/>
      <c r="F385" s="83">
        <v>28350</v>
      </c>
      <c r="G385" s="310">
        <v>28334.77</v>
      </c>
      <c r="H385" s="310"/>
      <c r="I385" s="17">
        <f t="shared" ref="I385:I387" si="36">G385/F385*100</f>
        <v>99.946278659611991</v>
      </c>
    </row>
    <row r="386" spans="1:9" s="30" customFormat="1" ht="18.75" customHeight="1">
      <c r="A386" s="374">
        <v>424</v>
      </c>
      <c r="B386" s="374"/>
      <c r="C386" s="359" t="s">
        <v>230</v>
      </c>
      <c r="D386" s="360"/>
      <c r="E386" s="361"/>
      <c r="F386" s="168">
        <v>28350</v>
      </c>
      <c r="G386" s="375">
        <v>28334.77</v>
      </c>
      <c r="H386" s="375"/>
      <c r="I386" s="7">
        <f t="shared" si="36"/>
        <v>99.946278659611991</v>
      </c>
    </row>
    <row r="387" spans="1:9" s="30" customFormat="1" ht="18.75" customHeight="1">
      <c r="A387" s="374">
        <v>4241</v>
      </c>
      <c r="B387" s="374"/>
      <c r="C387" s="359" t="s">
        <v>201</v>
      </c>
      <c r="D387" s="360"/>
      <c r="E387" s="361"/>
      <c r="F387" s="168">
        <v>28350</v>
      </c>
      <c r="G387" s="375">
        <v>28334.77</v>
      </c>
      <c r="H387" s="375"/>
      <c r="I387" s="7">
        <f t="shared" si="36"/>
        <v>99.946278659611991</v>
      </c>
    </row>
    <row r="388" spans="1:9" s="85" customFormat="1" ht="57.75" customHeight="1">
      <c r="A388" s="319" t="s">
        <v>192</v>
      </c>
      <c r="B388" s="319"/>
      <c r="C388" s="371" t="s">
        <v>193</v>
      </c>
      <c r="D388" s="372"/>
      <c r="E388" s="373"/>
      <c r="F388" s="127">
        <f>SUM(F389+F392)</f>
        <v>3295</v>
      </c>
      <c r="G388" s="377">
        <f>SUM(G389+G392)</f>
        <v>2722.37</v>
      </c>
      <c r="H388" s="377"/>
      <c r="I388" s="16">
        <f>G388/F388*100</f>
        <v>82.621244309559941</v>
      </c>
    </row>
    <row r="389" spans="1:9" s="12" customFormat="1" ht="24" customHeight="1">
      <c r="A389" s="306" t="s">
        <v>194</v>
      </c>
      <c r="B389" s="306"/>
      <c r="C389" s="307" t="s">
        <v>195</v>
      </c>
      <c r="D389" s="308"/>
      <c r="E389" s="309"/>
      <c r="F389" s="111">
        <v>375</v>
      </c>
      <c r="G389" s="310">
        <v>129.63</v>
      </c>
      <c r="H389" s="310"/>
      <c r="I389" s="17">
        <f t="shared" ref="I389:I391" si="37">G389/F389*100</f>
        <v>34.567999999999998</v>
      </c>
    </row>
    <row r="390" spans="1:9" s="30" customFormat="1" ht="24" customHeight="1">
      <c r="A390" s="301">
        <v>322</v>
      </c>
      <c r="B390" s="303"/>
      <c r="C390" s="301" t="s">
        <v>97</v>
      </c>
      <c r="D390" s="302"/>
      <c r="E390" s="303"/>
      <c r="F390" s="112">
        <v>375</v>
      </c>
      <c r="G390" s="304">
        <v>129.63</v>
      </c>
      <c r="H390" s="305"/>
      <c r="I390" s="7">
        <f t="shared" si="37"/>
        <v>34.567999999999998</v>
      </c>
    </row>
    <row r="391" spans="1:9" s="30" customFormat="1" ht="24" customHeight="1">
      <c r="A391" s="129">
        <v>3222</v>
      </c>
      <c r="B391" s="130"/>
      <c r="C391" s="301" t="s">
        <v>172</v>
      </c>
      <c r="D391" s="302"/>
      <c r="E391" s="303"/>
      <c r="F391" s="112">
        <v>375</v>
      </c>
      <c r="G391" s="304">
        <v>129.63</v>
      </c>
      <c r="H391" s="305"/>
      <c r="I391" s="7">
        <f t="shared" si="37"/>
        <v>34.567999999999998</v>
      </c>
    </row>
    <row r="392" spans="1:9" s="12" customFormat="1" ht="24" customHeight="1">
      <c r="A392" s="306" t="s">
        <v>188</v>
      </c>
      <c r="B392" s="306"/>
      <c r="C392" s="307" t="s">
        <v>196</v>
      </c>
      <c r="D392" s="308"/>
      <c r="E392" s="309"/>
      <c r="F392" s="111">
        <v>2920</v>
      </c>
      <c r="G392" s="310">
        <v>2592.7399999999998</v>
      </c>
      <c r="H392" s="310"/>
      <c r="I392" s="17">
        <f t="shared" ref="I392:I394" si="38">G392/F392*100</f>
        <v>88.792465753424651</v>
      </c>
    </row>
    <row r="393" spans="1:9" s="30" customFormat="1" ht="24" customHeight="1">
      <c r="A393" s="301">
        <v>322</v>
      </c>
      <c r="B393" s="303"/>
      <c r="C393" s="301" t="s">
        <v>97</v>
      </c>
      <c r="D393" s="302"/>
      <c r="E393" s="303"/>
      <c r="F393" s="149">
        <v>2920</v>
      </c>
      <c r="G393" s="376">
        <v>2592.7399999999998</v>
      </c>
      <c r="H393" s="376"/>
      <c r="I393" s="7">
        <f t="shared" si="38"/>
        <v>88.792465753424651</v>
      </c>
    </row>
    <row r="394" spans="1:9" s="30" customFormat="1" ht="24" customHeight="1">
      <c r="A394" s="63">
        <v>3222</v>
      </c>
      <c r="B394" s="64"/>
      <c r="C394" s="301" t="s">
        <v>172</v>
      </c>
      <c r="D394" s="302"/>
      <c r="E394" s="303"/>
      <c r="F394" s="112">
        <v>2920</v>
      </c>
      <c r="G394" s="304">
        <v>2592.7399999999998</v>
      </c>
      <c r="H394" s="305"/>
      <c r="I394" s="7">
        <f t="shared" si="38"/>
        <v>88.792465753424651</v>
      </c>
    </row>
    <row r="395" spans="1:9" s="85" customFormat="1" ht="57.75" customHeight="1">
      <c r="A395" s="319" t="s">
        <v>292</v>
      </c>
      <c r="B395" s="319"/>
      <c r="C395" s="371" t="s">
        <v>293</v>
      </c>
      <c r="D395" s="372"/>
      <c r="E395" s="373"/>
      <c r="F395" s="127">
        <f>SUM(F396)</f>
        <v>97000</v>
      </c>
      <c r="G395" s="377">
        <f>SUM(G396+G399)</f>
        <v>113291.77</v>
      </c>
      <c r="H395" s="377"/>
      <c r="I395" s="16">
        <f>G395/F395*100</f>
        <v>116.79563917525772</v>
      </c>
    </row>
    <row r="396" spans="1:9" s="12" customFormat="1" ht="24" customHeight="1">
      <c r="A396" s="306" t="s">
        <v>224</v>
      </c>
      <c r="B396" s="306"/>
      <c r="C396" s="307" t="s">
        <v>195</v>
      </c>
      <c r="D396" s="308"/>
      <c r="E396" s="309"/>
      <c r="F396" s="111">
        <v>97000</v>
      </c>
      <c r="G396" s="310">
        <v>113291.77</v>
      </c>
      <c r="H396" s="310"/>
      <c r="I396" s="17">
        <f t="shared" ref="I396:I400" si="39">G396/F396*100</f>
        <v>116.79563917525772</v>
      </c>
    </row>
    <row r="397" spans="1:9" s="30" customFormat="1" ht="24" customHeight="1">
      <c r="A397" s="301">
        <v>322</v>
      </c>
      <c r="B397" s="303"/>
      <c r="C397" s="301" t="s">
        <v>97</v>
      </c>
      <c r="D397" s="302"/>
      <c r="E397" s="303"/>
      <c r="F397" s="112">
        <v>97000</v>
      </c>
      <c r="G397" s="304">
        <v>113291.77</v>
      </c>
      <c r="H397" s="305"/>
      <c r="I397" s="7">
        <f t="shared" si="39"/>
        <v>116.79563917525772</v>
      </c>
    </row>
    <row r="398" spans="1:9" s="30" customFormat="1" ht="24" customHeight="1">
      <c r="A398" s="129">
        <v>3222</v>
      </c>
      <c r="B398" s="130"/>
      <c r="C398" s="301" t="s">
        <v>172</v>
      </c>
      <c r="D398" s="302"/>
      <c r="E398" s="303"/>
      <c r="F398" s="112">
        <v>97000</v>
      </c>
      <c r="G398" s="304">
        <v>113291.77</v>
      </c>
      <c r="H398" s="305"/>
      <c r="I398" s="7">
        <f t="shared" si="39"/>
        <v>116.79563917525772</v>
      </c>
    </row>
    <row r="399" spans="1:9" s="30" customFormat="1" ht="24" hidden="1" customHeight="1">
      <c r="A399" s="301">
        <v>372</v>
      </c>
      <c r="B399" s="303"/>
      <c r="C399" s="301" t="s">
        <v>136</v>
      </c>
      <c r="D399" s="302"/>
      <c r="E399" s="303"/>
      <c r="F399" s="112">
        <v>0</v>
      </c>
      <c r="G399" s="304">
        <v>0</v>
      </c>
      <c r="H399" s="305"/>
      <c r="I399" s="7" t="e">
        <f t="shared" si="39"/>
        <v>#DIV/0!</v>
      </c>
    </row>
    <row r="400" spans="1:9" s="30" customFormat="1" ht="24" hidden="1" customHeight="1">
      <c r="A400" s="129">
        <v>3722</v>
      </c>
      <c r="B400" s="130"/>
      <c r="C400" s="301" t="s">
        <v>229</v>
      </c>
      <c r="D400" s="302"/>
      <c r="E400" s="303"/>
      <c r="F400" s="112">
        <v>0</v>
      </c>
      <c r="G400" s="304">
        <v>0</v>
      </c>
      <c r="H400" s="305"/>
      <c r="I400" s="7" t="e">
        <f t="shared" si="39"/>
        <v>#DIV/0!</v>
      </c>
    </row>
    <row r="401" spans="1:9" s="12" customFormat="1" ht="27" customHeight="1">
      <c r="A401" s="365" t="s">
        <v>197</v>
      </c>
      <c r="B401" s="366"/>
      <c r="C401" s="366"/>
      <c r="D401" s="366"/>
      <c r="E401" s="367"/>
      <c r="F401" s="150">
        <f>SUM(F402)</f>
        <v>26503</v>
      </c>
      <c r="G401" s="368">
        <f>SUM(G402)</f>
        <v>26503</v>
      </c>
      <c r="H401" s="368"/>
      <c r="I401" s="87">
        <f>G401/F401*100</f>
        <v>100</v>
      </c>
    </row>
    <row r="402" spans="1:9" s="12" customFormat="1" ht="27" customHeight="1">
      <c r="A402" s="319" t="s">
        <v>198</v>
      </c>
      <c r="B402" s="319"/>
      <c r="C402" s="371" t="s">
        <v>199</v>
      </c>
      <c r="D402" s="372"/>
      <c r="E402" s="373"/>
      <c r="F402" s="127">
        <f>SUM(F403)</f>
        <v>26503</v>
      </c>
      <c r="G402" s="377">
        <f>SUM(G403)</f>
        <v>26503</v>
      </c>
      <c r="H402" s="377"/>
      <c r="I402" s="16">
        <f>G402/F402*100</f>
        <v>100</v>
      </c>
    </row>
    <row r="403" spans="1:9" s="12" customFormat="1" ht="27" customHeight="1">
      <c r="A403" s="378" t="s">
        <v>142</v>
      </c>
      <c r="B403" s="378"/>
      <c r="C403" s="379" t="s">
        <v>146</v>
      </c>
      <c r="D403" s="380"/>
      <c r="E403" s="381"/>
      <c r="F403" s="151">
        <f>SUM(F404+F407)</f>
        <v>26503</v>
      </c>
      <c r="G403" s="382">
        <f>SUM(G404+G407)</f>
        <v>26503</v>
      </c>
      <c r="H403" s="382"/>
      <c r="I403" s="86">
        <f t="shared" ref="I403:I405" si="40">G403/F403*100</f>
        <v>100</v>
      </c>
    </row>
    <row r="404" spans="1:9" s="30" customFormat="1" ht="18.75" customHeight="1">
      <c r="A404" s="374">
        <v>422</v>
      </c>
      <c r="B404" s="374"/>
      <c r="C404" s="301" t="s">
        <v>137</v>
      </c>
      <c r="D404" s="302"/>
      <c r="E404" s="303"/>
      <c r="F404" s="112">
        <f>SUM(F405:F406)</f>
        <v>23859</v>
      </c>
      <c r="G404" s="375">
        <f>SUM(G405:H406)</f>
        <v>23858.720000000001</v>
      </c>
      <c r="H404" s="375"/>
      <c r="I404" s="7">
        <f t="shared" si="40"/>
        <v>99.998826438660473</v>
      </c>
    </row>
    <row r="405" spans="1:9" s="30" customFormat="1" ht="18.75" customHeight="1">
      <c r="A405" s="316">
        <v>4221</v>
      </c>
      <c r="B405" s="317"/>
      <c r="C405" s="316" t="s">
        <v>200</v>
      </c>
      <c r="D405" s="318"/>
      <c r="E405" s="317"/>
      <c r="F405" s="128">
        <v>17267</v>
      </c>
      <c r="G405" s="320">
        <v>17266.04</v>
      </c>
      <c r="H405" s="320"/>
      <c r="I405" s="7">
        <f t="shared" si="40"/>
        <v>99.994440261771018</v>
      </c>
    </row>
    <row r="406" spans="1:9" s="30" customFormat="1" ht="18.75" customHeight="1">
      <c r="A406" s="316">
        <v>4223</v>
      </c>
      <c r="B406" s="317"/>
      <c r="C406" s="316" t="s">
        <v>212</v>
      </c>
      <c r="D406" s="318"/>
      <c r="E406" s="317"/>
      <c r="F406" s="128">
        <v>6592</v>
      </c>
      <c r="G406" s="320">
        <v>6592.68</v>
      </c>
      <c r="H406" s="320"/>
      <c r="I406" s="7">
        <f t="shared" ref="I406:I408" si="41">G406/F406*100</f>
        <v>100.01031553398059</v>
      </c>
    </row>
    <row r="407" spans="1:9" s="30" customFormat="1" ht="18.75" customHeight="1">
      <c r="A407" s="143">
        <v>424</v>
      </c>
      <c r="B407" s="144"/>
      <c r="C407" s="359" t="s">
        <v>230</v>
      </c>
      <c r="D407" s="360"/>
      <c r="E407" s="361"/>
      <c r="F407" s="77">
        <v>2644</v>
      </c>
      <c r="G407" s="369">
        <v>2644.28</v>
      </c>
      <c r="H407" s="370"/>
      <c r="I407" s="84">
        <f t="shared" si="41"/>
        <v>100.0105900151286</v>
      </c>
    </row>
    <row r="408" spans="1:9" s="30" customFormat="1" ht="18.75" customHeight="1">
      <c r="A408" s="316">
        <v>4241</v>
      </c>
      <c r="B408" s="317"/>
      <c r="C408" s="316" t="s">
        <v>201</v>
      </c>
      <c r="D408" s="318"/>
      <c r="E408" s="317"/>
      <c r="F408" s="128">
        <v>2644</v>
      </c>
      <c r="G408" s="320">
        <v>2644.28</v>
      </c>
      <c r="H408" s="320"/>
      <c r="I408" s="7">
        <f t="shared" si="41"/>
        <v>100.0105900151286</v>
      </c>
    </row>
    <row r="409" spans="1:9" s="12" customFormat="1" ht="30" hidden="1" customHeight="1">
      <c r="A409" s="345" t="s">
        <v>234</v>
      </c>
      <c r="B409" s="346"/>
      <c r="C409" s="346"/>
      <c r="D409" s="346"/>
      <c r="E409" s="347"/>
      <c r="F409" s="152"/>
      <c r="G409" s="348"/>
      <c r="H409" s="348"/>
      <c r="I409" s="33" t="e">
        <f>G409/F409*100</f>
        <v>#DIV/0!</v>
      </c>
    </row>
    <row r="410" spans="1:9" s="12" customFormat="1" ht="27.75" hidden="1" customHeight="1">
      <c r="A410" s="349" t="s">
        <v>235</v>
      </c>
      <c r="B410" s="349"/>
      <c r="C410" s="350" t="s">
        <v>199</v>
      </c>
      <c r="D410" s="351"/>
      <c r="E410" s="352"/>
      <c r="F410" s="140"/>
      <c r="G410" s="353"/>
      <c r="H410" s="353"/>
      <c r="I410" s="27" t="e">
        <f>G410/F410*100</f>
        <v>#DIV/0!</v>
      </c>
    </row>
    <row r="411" spans="1:9" s="12" customFormat="1" ht="18.75" hidden="1" customHeight="1">
      <c r="A411" s="354" t="s">
        <v>224</v>
      </c>
      <c r="B411" s="354"/>
      <c r="C411" s="355" t="s">
        <v>225</v>
      </c>
      <c r="D411" s="356"/>
      <c r="E411" s="357"/>
      <c r="F411" s="138"/>
      <c r="G411" s="358"/>
      <c r="H411" s="358"/>
      <c r="I411" s="28" t="e">
        <f t="shared" ref="I411:I412" si="42">G411/F411*100</f>
        <v>#DIV/0!</v>
      </c>
    </row>
    <row r="412" spans="1:9" s="30" customFormat="1" ht="18.75" hidden="1" customHeight="1">
      <c r="A412" s="340">
        <v>422</v>
      </c>
      <c r="B412" s="340"/>
      <c r="C412" s="341" t="s">
        <v>236</v>
      </c>
      <c r="D412" s="342"/>
      <c r="E412" s="343"/>
      <c r="F412" s="139"/>
      <c r="G412" s="344">
        <v>0</v>
      </c>
      <c r="H412" s="344"/>
      <c r="I412" s="29" t="e">
        <f t="shared" si="42"/>
        <v>#DIV/0!</v>
      </c>
    </row>
    <row r="413" spans="1:9" s="30" customFormat="1" ht="18.75" hidden="1" customHeight="1">
      <c r="A413" s="336">
        <v>4225</v>
      </c>
      <c r="B413" s="337"/>
      <c r="C413" s="336" t="s">
        <v>213</v>
      </c>
      <c r="D413" s="338"/>
      <c r="E413" s="337"/>
      <c r="F413" s="141"/>
      <c r="G413" s="339">
        <v>0</v>
      </c>
      <c r="H413" s="339"/>
      <c r="I413" s="29" t="e">
        <f>G413/F413*100</f>
        <v>#DIV/0!</v>
      </c>
    </row>
    <row r="414" spans="1:9" s="30" customFormat="1" ht="18.75" hidden="1" customHeight="1">
      <c r="A414" s="41">
        <v>424</v>
      </c>
      <c r="B414" s="42"/>
      <c r="C414" s="331" t="s">
        <v>230</v>
      </c>
      <c r="D414" s="332"/>
      <c r="E414" s="333"/>
      <c r="F414" s="43">
        <v>0</v>
      </c>
      <c r="G414" s="334"/>
      <c r="H414" s="335"/>
      <c r="I414" s="29">
        <v>0</v>
      </c>
    </row>
    <row r="415" spans="1:9" s="30" customFormat="1" ht="18.75" hidden="1" customHeight="1">
      <c r="A415" s="336">
        <v>4241</v>
      </c>
      <c r="B415" s="337"/>
      <c r="C415" s="336" t="s">
        <v>201</v>
      </c>
      <c r="D415" s="338"/>
      <c r="E415" s="337"/>
      <c r="F415" s="141">
        <v>0</v>
      </c>
      <c r="G415" s="339"/>
      <c r="H415" s="339"/>
      <c r="I415" s="29">
        <v>0</v>
      </c>
    </row>
    <row r="416" spans="1:9" s="30" customFormat="1" hidden="1">
      <c r="F416" s="44"/>
      <c r="G416" s="44"/>
      <c r="H416" s="44"/>
    </row>
    <row r="417" hidden="1"/>
  </sheetData>
  <mergeCells count="1099">
    <mergeCell ref="A256:B256"/>
    <mergeCell ref="C256:E256"/>
    <mergeCell ref="G256:H256"/>
    <mergeCell ref="A249:B249"/>
    <mergeCell ref="C249:E249"/>
    <mergeCell ref="G249:H249"/>
    <mergeCell ref="C184:E184"/>
    <mergeCell ref="G184:H184"/>
    <mergeCell ref="A185:B185"/>
    <mergeCell ref="C185:E185"/>
    <mergeCell ref="G185:H185"/>
    <mergeCell ref="C219:E219"/>
    <mergeCell ref="A229:B229"/>
    <mergeCell ref="C229:E229"/>
    <mergeCell ref="G229:H229"/>
    <mergeCell ref="A252:B252"/>
    <mergeCell ref="C252:E252"/>
    <mergeCell ref="G252:H252"/>
    <mergeCell ref="A253:B253"/>
    <mergeCell ref="C253:E253"/>
    <mergeCell ref="A248:B248"/>
    <mergeCell ref="C248:E248"/>
    <mergeCell ref="G248:H248"/>
    <mergeCell ref="C254:E254"/>
    <mergeCell ref="C206:E206"/>
    <mergeCell ref="G206:H206"/>
    <mergeCell ref="A207:B207"/>
    <mergeCell ref="C207:E207"/>
    <mergeCell ref="G207:H207"/>
    <mergeCell ref="A208:B208"/>
    <mergeCell ref="C208:E208"/>
    <mergeCell ref="G208:H208"/>
    <mergeCell ref="A89:B89"/>
    <mergeCell ref="C89:E89"/>
    <mergeCell ref="G91:H91"/>
    <mergeCell ref="A92:B92"/>
    <mergeCell ref="C158:E158"/>
    <mergeCell ref="C117:E117"/>
    <mergeCell ref="A1:I1"/>
    <mergeCell ref="G245:H245"/>
    <mergeCell ref="G243:H243"/>
    <mergeCell ref="C152:E152"/>
    <mergeCell ref="G152:H152"/>
    <mergeCell ref="C168:E168"/>
    <mergeCell ref="A134:B134"/>
    <mergeCell ref="A255:B255"/>
    <mergeCell ref="C255:E255"/>
    <mergeCell ref="G255:H255"/>
    <mergeCell ref="A69:B69"/>
    <mergeCell ref="C69:E69"/>
    <mergeCell ref="G69:H69"/>
    <mergeCell ref="A70:B70"/>
    <mergeCell ref="C70:E70"/>
    <mergeCell ref="G70:H70"/>
    <mergeCell ref="A71:B71"/>
    <mergeCell ref="C71:E71"/>
    <mergeCell ref="G71:H71"/>
    <mergeCell ref="A72:B72"/>
    <mergeCell ref="C72:E72"/>
    <mergeCell ref="G72:H72"/>
    <mergeCell ref="C95:E95"/>
    <mergeCell ref="G95:H95"/>
    <mergeCell ref="A106:B106"/>
    <mergeCell ref="C106:E106"/>
    <mergeCell ref="G106:H106"/>
    <mergeCell ref="A259:B259"/>
    <mergeCell ref="C259:E259"/>
    <mergeCell ref="G259:H259"/>
    <mergeCell ref="A244:B244"/>
    <mergeCell ref="A234:B234"/>
    <mergeCell ref="C243:E243"/>
    <mergeCell ref="C212:E212"/>
    <mergeCell ref="G212:H212"/>
    <mergeCell ref="A227:B227"/>
    <mergeCell ref="C227:E227"/>
    <mergeCell ref="G227:H227"/>
    <mergeCell ref="A228:B228"/>
    <mergeCell ref="C228:E228"/>
    <mergeCell ref="G228:H228"/>
    <mergeCell ref="A231:B231"/>
    <mergeCell ref="C231:E231"/>
    <mergeCell ref="G231:H231"/>
    <mergeCell ref="C232:E232"/>
    <mergeCell ref="G232:H232"/>
    <mergeCell ref="C230:E230"/>
    <mergeCell ref="A233:B233"/>
    <mergeCell ref="C233:E233"/>
    <mergeCell ref="G233:H233"/>
    <mergeCell ref="G239:H239"/>
    <mergeCell ref="C239:E239"/>
    <mergeCell ref="A257:B257"/>
    <mergeCell ref="C257:E257"/>
    <mergeCell ref="G244:H244"/>
    <mergeCell ref="C244:E244"/>
    <mergeCell ref="G253:H253"/>
    <mergeCell ref="A254:B254"/>
    <mergeCell ref="A258:B258"/>
    <mergeCell ref="C137:E137"/>
    <mergeCell ref="G137:H137"/>
    <mergeCell ref="A147:B147"/>
    <mergeCell ref="C147:E147"/>
    <mergeCell ref="G147:H147"/>
    <mergeCell ref="G142:H142"/>
    <mergeCell ref="G148:H148"/>
    <mergeCell ref="C149:E149"/>
    <mergeCell ref="G149:H149"/>
    <mergeCell ref="C234:E234"/>
    <mergeCell ref="G234:H234"/>
    <mergeCell ref="A235:B235"/>
    <mergeCell ref="C235:E235"/>
    <mergeCell ref="G235:H235"/>
    <mergeCell ref="G139:H139"/>
    <mergeCell ref="G141:H141"/>
    <mergeCell ref="G180:H180"/>
    <mergeCell ref="G181:H181"/>
    <mergeCell ref="G168:H168"/>
    <mergeCell ref="A246:B246"/>
    <mergeCell ref="C246:E246"/>
    <mergeCell ref="G246:H246"/>
    <mergeCell ref="C258:E258"/>
    <mergeCell ref="G258:H258"/>
    <mergeCell ref="A142:B142"/>
    <mergeCell ref="G150:H150"/>
    <mergeCell ref="G254:H254"/>
    <mergeCell ref="G230:H230"/>
    <mergeCell ref="A247:B247"/>
    <mergeCell ref="C247:E247"/>
    <mergeCell ref="G247:H247"/>
    <mergeCell ref="G236:H236"/>
    <mergeCell ref="A245:B245"/>
    <mergeCell ref="C245:E245"/>
    <mergeCell ref="G214:H214"/>
    <mergeCell ref="C215:E215"/>
    <mergeCell ref="A168:B168"/>
    <mergeCell ref="G161:H161"/>
    <mergeCell ref="A159:B159"/>
    <mergeCell ref="C159:E159"/>
    <mergeCell ref="G159:H159"/>
    <mergeCell ref="C164:E164"/>
    <mergeCell ref="G164:H164"/>
    <mergeCell ref="C165:E165"/>
    <mergeCell ref="G217:H217"/>
    <mergeCell ref="A221:B221"/>
    <mergeCell ref="C221:E221"/>
    <mergeCell ref="G221:H221"/>
    <mergeCell ref="G167:H167"/>
    <mergeCell ref="C170:E170"/>
    <mergeCell ref="G170:H170"/>
    <mergeCell ref="C171:E171"/>
    <mergeCell ref="G171:H171"/>
    <mergeCell ref="C173:E173"/>
    <mergeCell ref="G173:H173"/>
    <mergeCell ref="A163:B163"/>
    <mergeCell ref="C163:E163"/>
    <mergeCell ref="G163:H163"/>
    <mergeCell ref="A164:B164"/>
    <mergeCell ref="A210:B210"/>
    <mergeCell ref="C210:E210"/>
    <mergeCell ref="G210:H210"/>
    <mergeCell ref="A211:B211"/>
    <mergeCell ref="C211:E211"/>
    <mergeCell ref="G211:H211"/>
    <mergeCell ref="A203:B203"/>
    <mergeCell ref="C102:E102"/>
    <mergeCell ref="G101:H101"/>
    <mergeCell ref="A114:B114"/>
    <mergeCell ref="C114:E114"/>
    <mergeCell ref="G114:H114"/>
    <mergeCell ref="A115:B115"/>
    <mergeCell ref="C115:E115"/>
    <mergeCell ref="G115:H115"/>
    <mergeCell ref="G108:H108"/>
    <mergeCell ref="A107:B107"/>
    <mergeCell ref="C107:E107"/>
    <mergeCell ref="G144:H144"/>
    <mergeCell ref="G160:H160"/>
    <mergeCell ref="C161:E161"/>
    <mergeCell ref="C199:E199"/>
    <mergeCell ref="G199:H199"/>
    <mergeCell ref="G196:H196"/>
    <mergeCell ref="C195:E195"/>
    <mergeCell ref="G195:H195"/>
    <mergeCell ref="A197:B197"/>
    <mergeCell ref="C197:E197"/>
    <mergeCell ref="G197:H197"/>
    <mergeCell ref="A158:B158"/>
    <mergeCell ref="C175:E175"/>
    <mergeCell ref="G175:H175"/>
    <mergeCell ref="A189:B189"/>
    <mergeCell ref="A198:B198"/>
    <mergeCell ref="C198:E198"/>
    <mergeCell ref="G198:H198"/>
    <mergeCell ref="G192:H192"/>
    <mergeCell ref="A167:B167"/>
    <mergeCell ref="C167:E167"/>
    <mergeCell ref="C108:E108"/>
    <mergeCell ref="A88:B88"/>
    <mergeCell ref="C88:E88"/>
    <mergeCell ref="A94:B94"/>
    <mergeCell ref="C94:E94"/>
    <mergeCell ref="G94:H94"/>
    <mergeCell ref="C92:E92"/>
    <mergeCell ref="G92:H92"/>
    <mergeCell ref="A91:B91"/>
    <mergeCell ref="C105:E105"/>
    <mergeCell ref="G105:H105"/>
    <mergeCell ref="C123:E123"/>
    <mergeCell ref="G123:H123"/>
    <mergeCell ref="A124:B124"/>
    <mergeCell ref="C124:E124"/>
    <mergeCell ref="G124:H124"/>
    <mergeCell ref="A122:B122"/>
    <mergeCell ref="C122:E122"/>
    <mergeCell ref="G117:H117"/>
    <mergeCell ref="A97:B97"/>
    <mergeCell ref="C97:E97"/>
    <mergeCell ref="G97:H97"/>
    <mergeCell ref="A98:B98"/>
    <mergeCell ref="C98:E98"/>
    <mergeCell ref="G98:H98"/>
    <mergeCell ref="A99:B99"/>
    <mergeCell ref="C99:E99"/>
    <mergeCell ref="G99:H99"/>
    <mergeCell ref="A100:B100"/>
    <mergeCell ref="C100:E100"/>
    <mergeCell ref="G100:H100"/>
    <mergeCell ref="C101:E101"/>
    <mergeCell ref="G125:H125"/>
    <mergeCell ref="A126:B126"/>
    <mergeCell ref="C126:E126"/>
    <mergeCell ref="G126:H126"/>
    <mergeCell ref="C128:E128"/>
    <mergeCell ref="G128:H128"/>
    <mergeCell ref="C127:E127"/>
    <mergeCell ref="C146:E146"/>
    <mergeCell ref="G146:H146"/>
    <mergeCell ref="G151:H151"/>
    <mergeCell ref="G174:H174"/>
    <mergeCell ref="C174:E174"/>
    <mergeCell ref="G169:H169"/>
    <mergeCell ref="C169:E169"/>
    <mergeCell ref="G158:H158"/>
    <mergeCell ref="C160:E160"/>
    <mergeCell ref="G165:H165"/>
    <mergeCell ref="C166:E166"/>
    <mergeCell ref="G166:H166"/>
    <mergeCell ref="C162:E162"/>
    <mergeCell ref="G162:H162"/>
    <mergeCell ref="G172:H172"/>
    <mergeCell ref="A132:B132"/>
    <mergeCell ref="C132:E132"/>
    <mergeCell ref="G132:H132"/>
    <mergeCell ref="G143:H143"/>
    <mergeCell ref="A149:B149"/>
    <mergeCell ref="A151:B151"/>
    <mergeCell ref="C151:E151"/>
    <mergeCell ref="A157:B157"/>
    <mergeCell ref="C133:E133"/>
    <mergeCell ref="G133:H133"/>
    <mergeCell ref="C153:E153"/>
    <mergeCell ref="G153:H153"/>
    <mergeCell ref="C154:E154"/>
    <mergeCell ref="G154:H154"/>
    <mergeCell ref="A119:B119"/>
    <mergeCell ref="C119:E119"/>
    <mergeCell ref="G119:H119"/>
    <mergeCell ref="A120:B120"/>
    <mergeCell ref="C120:E120"/>
    <mergeCell ref="G90:H90"/>
    <mergeCell ref="G96:H96"/>
    <mergeCell ref="C80:E80"/>
    <mergeCell ref="G80:H80"/>
    <mergeCell ref="G120:H120"/>
    <mergeCell ref="A121:B121"/>
    <mergeCell ref="A116:B116"/>
    <mergeCell ref="C116:E116"/>
    <mergeCell ref="G116:H116"/>
    <mergeCell ref="A111:B111"/>
    <mergeCell ref="C111:E111"/>
    <mergeCell ref="G111:H111"/>
    <mergeCell ref="A112:B112"/>
    <mergeCell ref="C112:E112"/>
    <mergeCell ref="G112:H112"/>
    <mergeCell ref="A113:B113"/>
    <mergeCell ref="C113:E113"/>
    <mergeCell ref="G113:H113"/>
    <mergeCell ref="C150:E150"/>
    <mergeCell ref="A125:B125"/>
    <mergeCell ref="A85:B85"/>
    <mergeCell ref="A78:B78"/>
    <mergeCell ref="G81:H81"/>
    <mergeCell ref="G82:H82"/>
    <mergeCell ref="G85:H85"/>
    <mergeCell ref="A86:B86"/>
    <mergeCell ref="C86:E86"/>
    <mergeCell ref="A118:B118"/>
    <mergeCell ref="C118:E118"/>
    <mergeCell ref="G118:H118"/>
    <mergeCell ref="C109:E109"/>
    <mergeCell ref="G109:H109"/>
    <mergeCell ref="A110:B110"/>
    <mergeCell ref="C110:E110"/>
    <mergeCell ref="G110:H110"/>
    <mergeCell ref="A153:B153"/>
    <mergeCell ref="A154:B154"/>
    <mergeCell ref="C125:E125"/>
    <mergeCell ref="C140:E140"/>
    <mergeCell ref="G140:H140"/>
    <mergeCell ref="C139:E139"/>
    <mergeCell ref="C142:E142"/>
    <mergeCell ref="A152:B152"/>
    <mergeCell ref="A133:B133"/>
    <mergeCell ref="C136:E136"/>
    <mergeCell ref="G129:H129"/>
    <mergeCell ref="G130:H130"/>
    <mergeCell ref="A148:B148"/>
    <mergeCell ref="C148:E148"/>
    <mergeCell ref="G135:H135"/>
    <mergeCell ref="G138:H138"/>
    <mergeCell ref="C138:E138"/>
    <mergeCell ref="A8:B8"/>
    <mergeCell ref="C8:E8"/>
    <mergeCell ref="G8:H8"/>
    <mergeCell ref="G11:H11"/>
    <mergeCell ref="A11:E11"/>
    <mergeCell ref="G21:H21"/>
    <mergeCell ref="A38:B38"/>
    <mergeCell ref="C38:E38"/>
    <mergeCell ref="G38:H38"/>
    <mergeCell ref="A27:B27"/>
    <mergeCell ref="A26:B26"/>
    <mergeCell ref="A25:B25"/>
    <mergeCell ref="A24:B24"/>
    <mergeCell ref="G27:H27"/>
    <mergeCell ref="C26:E26"/>
    <mergeCell ref="G24:H24"/>
    <mergeCell ref="C25:E25"/>
    <mergeCell ref="G25:H25"/>
    <mergeCell ref="G23:H23"/>
    <mergeCell ref="C23:E23"/>
    <mergeCell ref="G26:H26"/>
    <mergeCell ref="C27:E27"/>
    <mergeCell ref="C24:E24"/>
    <mergeCell ref="A34:B34"/>
    <mergeCell ref="A33:B33"/>
    <mergeCell ref="C34:E34"/>
    <mergeCell ref="G34:H34"/>
    <mergeCell ref="C33:E33"/>
    <mergeCell ref="A14:B14"/>
    <mergeCell ref="A2:I5"/>
    <mergeCell ref="C6:E7"/>
    <mergeCell ref="A241:B241"/>
    <mergeCell ref="C241:E241"/>
    <mergeCell ref="G241:H241"/>
    <mergeCell ref="A242:B242"/>
    <mergeCell ref="C242:E242"/>
    <mergeCell ref="G242:H242"/>
    <mergeCell ref="A240:B240"/>
    <mergeCell ref="A239:B239"/>
    <mergeCell ref="A238:B238"/>
    <mergeCell ref="A64:E64"/>
    <mergeCell ref="G68:H68"/>
    <mergeCell ref="G48:H48"/>
    <mergeCell ref="C49:E49"/>
    <mergeCell ref="G49:H49"/>
    <mergeCell ref="C82:E82"/>
    <mergeCell ref="A81:B81"/>
    <mergeCell ref="C81:E81"/>
    <mergeCell ref="G88:H88"/>
    <mergeCell ref="G93:H93"/>
    <mergeCell ref="A87:B87"/>
    <mergeCell ref="G64:H64"/>
    <mergeCell ref="G102:H102"/>
    <mergeCell ref="C103:E103"/>
    <mergeCell ref="A104:B104"/>
    <mergeCell ref="A243:B243"/>
    <mergeCell ref="G240:H240"/>
    <mergeCell ref="A84:B84"/>
    <mergeCell ref="C84:E84"/>
    <mergeCell ref="G84:H84"/>
    <mergeCell ref="A83:B83"/>
    <mergeCell ref="A65:B65"/>
    <mergeCell ref="A103:B103"/>
    <mergeCell ref="A66:B66"/>
    <mergeCell ref="A67:B67"/>
    <mergeCell ref="C240:E240"/>
    <mergeCell ref="C238:E238"/>
    <mergeCell ref="G238:H238"/>
    <mergeCell ref="G237:H237"/>
    <mergeCell ref="C135:E135"/>
    <mergeCell ref="C155:E155"/>
    <mergeCell ref="G155:H155"/>
    <mergeCell ref="C91:E91"/>
    <mergeCell ref="G89:H89"/>
    <mergeCell ref="A90:B90"/>
    <mergeCell ref="A123:B123"/>
    <mergeCell ref="G136:H136"/>
    <mergeCell ref="C156:E156"/>
    <mergeCell ref="G156:H156"/>
    <mergeCell ref="C157:E157"/>
    <mergeCell ref="G157:H157"/>
    <mergeCell ref="C144:E144"/>
    <mergeCell ref="G145:H145"/>
    <mergeCell ref="A135:B135"/>
    <mergeCell ref="C134:E134"/>
    <mergeCell ref="G134:H134"/>
    <mergeCell ref="A140:B140"/>
    <mergeCell ref="G67:H67"/>
    <mergeCell ref="C68:E68"/>
    <mergeCell ref="A68:B68"/>
    <mergeCell ref="A93:B93"/>
    <mergeCell ref="C93:E93"/>
    <mergeCell ref="G55:H55"/>
    <mergeCell ref="A51:B51"/>
    <mergeCell ref="C51:E51"/>
    <mergeCell ref="G51:H51"/>
    <mergeCell ref="A52:B52"/>
    <mergeCell ref="C52:E52"/>
    <mergeCell ref="G52:H52"/>
    <mergeCell ref="A76:B76"/>
    <mergeCell ref="A75:B75"/>
    <mergeCell ref="A55:B55"/>
    <mergeCell ref="C55:E55"/>
    <mergeCell ref="A60:B60"/>
    <mergeCell ref="C60:E60"/>
    <mergeCell ref="G60:H60"/>
    <mergeCell ref="A61:B61"/>
    <mergeCell ref="C61:E61"/>
    <mergeCell ref="G61:H61"/>
    <mergeCell ref="G53:H53"/>
    <mergeCell ref="A54:B54"/>
    <mergeCell ref="C87:E87"/>
    <mergeCell ref="G87:H87"/>
    <mergeCell ref="C90:E90"/>
    <mergeCell ref="G77:H77"/>
    <mergeCell ref="C78:E78"/>
    <mergeCell ref="G78:H78"/>
    <mergeCell ref="G75:H75"/>
    <mergeCell ref="C76:E76"/>
    <mergeCell ref="G122:H122"/>
    <mergeCell ref="G127:H127"/>
    <mergeCell ref="A74:B74"/>
    <mergeCell ref="A73:B73"/>
    <mergeCell ref="C83:E83"/>
    <mergeCell ref="C77:E77"/>
    <mergeCell ref="G86:H86"/>
    <mergeCell ref="C85:E85"/>
    <mergeCell ref="G83:H83"/>
    <mergeCell ref="G73:H73"/>
    <mergeCell ref="C74:E74"/>
    <mergeCell ref="G74:H74"/>
    <mergeCell ref="C73:E73"/>
    <mergeCell ref="G79:H79"/>
    <mergeCell ref="A80:B80"/>
    <mergeCell ref="A79:B79"/>
    <mergeCell ref="C79:E79"/>
    <mergeCell ref="C104:E104"/>
    <mergeCell ref="G104:H104"/>
    <mergeCell ref="G107:H107"/>
    <mergeCell ref="A108:B108"/>
    <mergeCell ref="A117:B117"/>
    <mergeCell ref="G103:H103"/>
    <mergeCell ref="A96:B96"/>
    <mergeCell ref="C121:E121"/>
    <mergeCell ref="G121:H121"/>
    <mergeCell ref="C96:E96"/>
    <mergeCell ref="A105:B105"/>
    <mergeCell ref="A109:B109"/>
    <mergeCell ref="G76:H76"/>
    <mergeCell ref="C75:E75"/>
    <mergeCell ref="A77:B77"/>
    <mergeCell ref="G13:H13"/>
    <mergeCell ref="A13:B13"/>
    <mergeCell ref="C13:E13"/>
    <mergeCell ref="A16:B16"/>
    <mergeCell ref="C16:E16"/>
    <mergeCell ref="G16:H16"/>
    <mergeCell ref="A15:B15"/>
    <mergeCell ref="C15:E15"/>
    <mergeCell ref="G35:H35"/>
    <mergeCell ref="C36:E36"/>
    <mergeCell ref="A48:B48"/>
    <mergeCell ref="C48:E48"/>
    <mergeCell ref="G46:H46"/>
    <mergeCell ref="A47:B47"/>
    <mergeCell ref="C47:E47"/>
    <mergeCell ref="G47:H47"/>
    <mergeCell ref="A46:B46"/>
    <mergeCell ref="C46:E46"/>
    <mergeCell ref="A31:B31"/>
    <mergeCell ref="A30:B30"/>
    <mergeCell ref="A44:B44"/>
    <mergeCell ref="C44:E44"/>
    <mergeCell ref="G30:H30"/>
    <mergeCell ref="C45:E45"/>
    <mergeCell ref="G45:H45"/>
    <mergeCell ref="A40:B40"/>
    <mergeCell ref="C40:E40"/>
    <mergeCell ref="G40:H40"/>
    <mergeCell ref="A32:B32"/>
    <mergeCell ref="G15:H15"/>
    <mergeCell ref="A36:B36"/>
    <mergeCell ref="A35:B35"/>
    <mergeCell ref="C10:E10"/>
    <mergeCell ref="A9:B9"/>
    <mergeCell ref="C9:E9"/>
    <mergeCell ref="A45:B45"/>
    <mergeCell ref="A29:B29"/>
    <mergeCell ref="A28:B28"/>
    <mergeCell ref="G17:H17"/>
    <mergeCell ref="A17:B17"/>
    <mergeCell ref="C17:E17"/>
    <mergeCell ref="A21:B21"/>
    <mergeCell ref="C21:E21"/>
    <mergeCell ref="G36:H36"/>
    <mergeCell ref="C35:E35"/>
    <mergeCell ref="G33:H33"/>
    <mergeCell ref="G20:H20"/>
    <mergeCell ref="A19:B19"/>
    <mergeCell ref="C19:E19"/>
    <mergeCell ref="A18:B18"/>
    <mergeCell ref="C18:E18"/>
    <mergeCell ref="C29:E29"/>
    <mergeCell ref="G28:H28"/>
    <mergeCell ref="C31:E31"/>
    <mergeCell ref="G31:H31"/>
    <mergeCell ref="G29:H29"/>
    <mergeCell ref="A23:B23"/>
    <mergeCell ref="G44:H44"/>
    <mergeCell ref="C28:E28"/>
    <mergeCell ref="G22:H22"/>
    <mergeCell ref="A22:B22"/>
    <mergeCell ref="C22:E22"/>
    <mergeCell ref="C14:E14"/>
    <mergeCell ref="G14:H14"/>
    <mergeCell ref="I6:I7"/>
    <mergeCell ref="A6:B7"/>
    <mergeCell ref="G10:H10"/>
    <mergeCell ref="G43:H43"/>
    <mergeCell ref="A43:B43"/>
    <mergeCell ref="C43:E43"/>
    <mergeCell ref="G41:H41"/>
    <mergeCell ref="A42:B42"/>
    <mergeCell ref="C42:E42"/>
    <mergeCell ref="G42:H42"/>
    <mergeCell ref="A41:B41"/>
    <mergeCell ref="C41:E41"/>
    <mergeCell ref="G37:H37"/>
    <mergeCell ref="A39:B39"/>
    <mergeCell ref="C39:E39"/>
    <mergeCell ref="G39:H39"/>
    <mergeCell ref="A37:B37"/>
    <mergeCell ref="C37:E37"/>
    <mergeCell ref="F6:F7"/>
    <mergeCell ref="G6:H7"/>
    <mergeCell ref="A12:B12"/>
    <mergeCell ref="C12:E12"/>
    <mergeCell ref="G12:H12"/>
    <mergeCell ref="A10:B10"/>
    <mergeCell ref="G19:H19"/>
    <mergeCell ref="A20:B20"/>
    <mergeCell ref="C20:E20"/>
    <mergeCell ref="G18:H18"/>
    <mergeCell ref="C30:E30"/>
    <mergeCell ref="G32:H32"/>
    <mergeCell ref="C32:E32"/>
    <mergeCell ref="G9:H9"/>
    <mergeCell ref="A82:B82"/>
    <mergeCell ref="A53:B53"/>
    <mergeCell ref="C53:E53"/>
    <mergeCell ref="C54:E54"/>
    <mergeCell ref="A49:B49"/>
    <mergeCell ref="G56:H56"/>
    <mergeCell ref="A57:B57"/>
    <mergeCell ref="C57:E57"/>
    <mergeCell ref="G57:H57"/>
    <mergeCell ref="A63:B63"/>
    <mergeCell ref="C63:E63"/>
    <mergeCell ref="G63:H63"/>
    <mergeCell ref="A58:B58"/>
    <mergeCell ref="C58:E58"/>
    <mergeCell ref="G58:H58"/>
    <mergeCell ref="A59:B59"/>
    <mergeCell ref="C59:E59"/>
    <mergeCell ref="G59:H59"/>
    <mergeCell ref="A62:B62"/>
    <mergeCell ref="C62:E62"/>
    <mergeCell ref="G62:H62"/>
    <mergeCell ref="G54:H54"/>
    <mergeCell ref="A50:B50"/>
    <mergeCell ref="C50:E50"/>
    <mergeCell ref="G50:H50"/>
    <mergeCell ref="A56:B56"/>
    <mergeCell ref="C56:E56"/>
    <mergeCell ref="C65:E65"/>
    <mergeCell ref="G65:H65"/>
    <mergeCell ref="C66:E66"/>
    <mergeCell ref="G66:H66"/>
    <mergeCell ref="C67:E67"/>
    <mergeCell ref="G257:H257"/>
    <mergeCell ref="A251:B251"/>
    <mergeCell ref="C251:E251"/>
    <mergeCell ref="G251:H251"/>
    <mergeCell ref="A250:B250"/>
    <mergeCell ref="C250:E250"/>
    <mergeCell ref="G250:H250"/>
    <mergeCell ref="C176:E176"/>
    <mergeCell ref="G176:H176"/>
    <mergeCell ref="C177:E177"/>
    <mergeCell ref="G177:H177"/>
    <mergeCell ref="C178:E178"/>
    <mergeCell ref="G178:H178"/>
    <mergeCell ref="C179:E179"/>
    <mergeCell ref="C203:E203"/>
    <mergeCell ref="G203:H203"/>
    <mergeCell ref="C204:E204"/>
    <mergeCell ref="G204:H204"/>
    <mergeCell ref="A202:B202"/>
    <mergeCell ref="C202:E202"/>
    <mergeCell ref="G202:H202"/>
    <mergeCell ref="C205:E205"/>
    <mergeCell ref="G205:H205"/>
    <mergeCell ref="C225:E225"/>
    <mergeCell ref="G225:H225"/>
    <mergeCell ref="C226:E226"/>
    <mergeCell ref="G222:H222"/>
    <mergeCell ref="C223:E223"/>
    <mergeCell ref="G223:H223"/>
    <mergeCell ref="C224:E224"/>
    <mergeCell ref="G224:H224"/>
    <mergeCell ref="C217:E217"/>
    <mergeCell ref="C264:E264"/>
    <mergeCell ref="G264:H264"/>
    <mergeCell ref="A262:B262"/>
    <mergeCell ref="C262:E262"/>
    <mergeCell ref="G262:H262"/>
    <mergeCell ref="A263:B263"/>
    <mergeCell ref="C263:E263"/>
    <mergeCell ref="G263:H263"/>
    <mergeCell ref="A260:B260"/>
    <mergeCell ref="C260:E260"/>
    <mergeCell ref="G260:H260"/>
    <mergeCell ref="A261:B261"/>
    <mergeCell ref="C261:E261"/>
    <mergeCell ref="G261:H261"/>
    <mergeCell ref="G179:H179"/>
    <mergeCell ref="C188:E188"/>
    <mergeCell ref="A188:B188"/>
    <mergeCell ref="G188:H188"/>
    <mergeCell ref="A193:B193"/>
    <mergeCell ref="C193:E193"/>
    <mergeCell ref="G193:H193"/>
    <mergeCell ref="A194:B194"/>
    <mergeCell ref="C194:E194"/>
    <mergeCell ref="G194:H194"/>
    <mergeCell ref="C200:E200"/>
    <mergeCell ref="G200:H200"/>
    <mergeCell ref="A209:B209"/>
    <mergeCell ref="C209:E209"/>
    <mergeCell ref="G209:H209"/>
    <mergeCell ref="A201:B201"/>
    <mergeCell ref="C201:E201"/>
    <mergeCell ref="G201:H201"/>
    <mergeCell ref="A269:B269"/>
    <mergeCell ref="C269:E269"/>
    <mergeCell ref="G269:H269"/>
    <mergeCell ref="G265:H265"/>
    <mergeCell ref="A270:B270"/>
    <mergeCell ref="C270:E270"/>
    <mergeCell ref="G270:H270"/>
    <mergeCell ref="A271:B271"/>
    <mergeCell ref="C271:E271"/>
    <mergeCell ref="G271:H271"/>
    <mergeCell ref="A266:B266"/>
    <mergeCell ref="C266:E266"/>
    <mergeCell ref="G266:H266"/>
    <mergeCell ref="A267:B267"/>
    <mergeCell ref="C267:E267"/>
    <mergeCell ref="G267:H267"/>
    <mergeCell ref="C268:E268"/>
    <mergeCell ref="G268:H268"/>
    <mergeCell ref="A275:B275"/>
    <mergeCell ref="C275:E275"/>
    <mergeCell ref="G275:H275"/>
    <mergeCell ref="A276:B276"/>
    <mergeCell ref="C276:E276"/>
    <mergeCell ref="G276:H276"/>
    <mergeCell ref="A277:B277"/>
    <mergeCell ref="C277:E277"/>
    <mergeCell ref="G277:H277"/>
    <mergeCell ref="A272:B272"/>
    <mergeCell ref="C272:E272"/>
    <mergeCell ref="G272:H272"/>
    <mergeCell ref="A273:B273"/>
    <mergeCell ref="C273:E273"/>
    <mergeCell ref="G273:H273"/>
    <mergeCell ref="A274:B274"/>
    <mergeCell ref="C274:E274"/>
    <mergeCell ref="G274:H274"/>
    <mergeCell ref="A281:B281"/>
    <mergeCell ref="C281:E281"/>
    <mergeCell ref="G281:H281"/>
    <mergeCell ref="A282:B282"/>
    <mergeCell ref="C282:E282"/>
    <mergeCell ref="G282:H282"/>
    <mergeCell ref="A283:B283"/>
    <mergeCell ref="C283:E283"/>
    <mergeCell ref="G283:H283"/>
    <mergeCell ref="A278:B278"/>
    <mergeCell ref="C278:E278"/>
    <mergeCell ref="G278:H278"/>
    <mergeCell ref="A279:B279"/>
    <mergeCell ref="C279:E279"/>
    <mergeCell ref="G279:H279"/>
    <mergeCell ref="A280:B280"/>
    <mergeCell ref="C280:E280"/>
    <mergeCell ref="G280:H280"/>
    <mergeCell ref="A287:B287"/>
    <mergeCell ref="C287:E287"/>
    <mergeCell ref="G287:H287"/>
    <mergeCell ref="G305:H305"/>
    <mergeCell ref="C305:E305"/>
    <mergeCell ref="A305:B305"/>
    <mergeCell ref="A288:B288"/>
    <mergeCell ref="C288:E288"/>
    <mergeCell ref="G288:H288"/>
    <mergeCell ref="A289:B289"/>
    <mergeCell ref="C289:E289"/>
    <mergeCell ref="G289:H289"/>
    <mergeCell ref="A284:B284"/>
    <mergeCell ref="C284:E284"/>
    <mergeCell ref="G284:H284"/>
    <mergeCell ref="A285:B285"/>
    <mergeCell ref="C285:E285"/>
    <mergeCell ref="G285:H285"/>
    <mergeCell ref="A286:B286"/>
    <mergeCell ref="C286:E286"/>
    <mergeCell ref="G286:H286"/>
    <mergeCell ref="A290:B290"/>
    <mergeCell ref="C290:E290"/>
    <mergeCell ref="G290:H290"/>
    <mergeCell ref="C291:E291"/>
    <mergeCell ref="G291:H291"/>
    <mergeCell ref="G295:H295"/>
    <mergeCell ref="C295:E295"/>
    <mergeCell ref="A295:B295"/>
    <mergeCell ref="G294:H294"/>
    <mergeCell ref="C294:E294"/>
    <mergeCell ref="A294:B294"/>
    <mergeCell ref="G312:H312"/>
    <mergeCell ref="C312:E312"/>
    <mergeCell ref="A312:B312"/>
    <mergeCell ref="A292:B292"/>
    <mergeCell ref="C292:E292"/>
    <mergeCell ref="G292:H292"/>
    <mergeCell ref="G324:H324"/>
    <mergeCell ref="C324:E324"/>
    <mergeCell ref="A324:B324"/>
    <mergeCell ref="G323:H323"/>
    <mergeCell ref="C323:E323"/>
    <mergeCell ref="A323:B323"/>
    <mergeCell ref="G322:H322"/>
    <mergeCell ref="C322:E322"/>
    <mergeCell ref="A322:B322"/>
    <mergeCell ref="G321:H321"/>
    <mergeCell ref="C321:E321"/>
    <mergeCell ref="A321:B321"/>
    <mergeCell ref="G320:H320"/>
    <mergeCell ref="C320:E320"/>
    <mergeCell ref="A320:B320"/>
    <mergeCell ref="G319:H319"/>
    <mergeCell ref="C319:E319"/>
    <mergeCell ref="A319:B319"/>
    <mergeCell ref="G309:H309"/>
    <mergeCell ref="C309:E309"/>
    <mergeCell ref="A309:B309"/>
    <mergeCell ref="G308:H308"/>
    <mergeCell ref="C308:E308"/>
    <mergeCell ref="C310:E310"/>
    <mergeCell ref="A310:B310"/>
    <mergeCell ref="A299:B299"/>
    <mergeCell ref="A326:B326"/>
    <mergeCell ref="G325:H325"/>
    <mergeCell ref="C325:E325"/>
    <mergeCell ref="A325:B325"/>
    <mergeCell ref="G334:H334"/>
    <mergeCell ref="G315:H315"/>
    <mergeCell ref="C315:E315"/>
    <mergeCell ref="A315:B315"/>
    <mergeCell ref="G314:H314"/>
    <mergeCell ref="C314:E314"/>
    <mergeCell ref="A314:B314"/>
    <mergeCell ref="G313:H313"/>
    <mergeCell ref="C313:E313"/>
    <mergeCell ref="A313:B313"/>
    <mergeCell ref="G318:H318"/>
    <mergeCell ref="C318:E318"/>
    <mergeCell ref="A318:B318"/>
    <mergeCell ref="G317:H317"/>
    <mergeCell ref="C317:E317"/>
    <mergeCell ref="A317:B317"/>
    <mergeCell ref="G316:H316"/>
    <mergeCell ref="C316:E316"/>
    <mergeCell ref="A316:B316"/>
    <mergeCell ref="A328:B328"/>
    <mergeCell ref="C328:E328"/>
    <mergeCell ref="G328:H328"/>
    <mergeCell ref="G293:H293"/>
    <mergeCell ref="C293:E293"/>
    <mergeCell ref="A293:B293"/>
    <mergeCell ref="G297:H297"/>
    <mergeCell ref="C297:E297"/>
    <mergeCell ref="A297:B297"/>
    <mergeCell ref="G296:H296"/>
    <mergeCell ref="C296:E296"/>
    <mergeCell ref="A296:B296"/>
    <mergeCell ref="A308:B308"/>
    <mergeCell ref="G307:H307"/>
    <mergeCell ref="C307:E307"/>
    <mergeCell ref="A307:B307"/>
    <mergeCell ref="G298:H298"/>
    <mergeCell ref="C298:E298"/>
    <mergeCell ref="A298:B298"/>
    <mergeCell ref="G301:H301"/>
    <mergeCell ref="C301:E301"/>
    <mergeCell ref="A301:B301"/>
    <mergeCell ref="G300:H300"/>
    <mergeCell ref="C300:E300"/>
    <mergeCell ref="A300:B300"/>
    <mergeCell ref="G303:H303"/>
    <mergeCell ref="G302:H302"/>
    <mergeCell ref="C302:E302"/>
    <mergeCell ref="G306:H306"/>
    <mergeCell ref="G311:H311"/>
    <mergeCell ref="C311:E311"/>
    <mergeCell ref="A311:B311"/>
    <mergeCell ref="G310:H310"/>
    <mergeCell ref="G299:H299"/>
    <mergeCell ref="C299:E299"/>
    <mergeCell ref="C333:E333"/>
    <mergeCell ref="G333:H333"/>
    <mergeCell ref="A335:B335"/>
    <mergeCell ref="C335:E335"/>
    <mergeCell ref="G335:H335"/>
    <mergeCell ref="A331:B331"/>
    <mergeCell ref="C331:E331"/>
    <mergeCell ref="G331:H331"/>
    <mergeCell ref="A332:B332"/>
    <mergeCell ref="C332:E332"/>
    <mergeCell ref="G332:H332"/>
    <mergeCell ref="C304:E304"/>
    <mergeCell ref="A304:B304"/>
    <mergeCell ref="A329:B329"/>
    <mergeCell ref="C329:E329"/>
    <mergeCell ref="G329:H329"/>
    <mergeCell ref="A330:B330"/>
    <mergeCell ref="C330:E330"/>
    <mergeCell ref="G330:H330"/>
    <mergeCell ref="A327:B327"/>
    <mergeCell ref="C327:E327"/>
    <mergeCell ref="G327:H327"/>
    <mergeCell ref="C306:E306"/>
    <mergeCell ref="G304:H304"/>
    <mergeCell ref="G326:H326"/>
    <mergeCell ref="C326:E326"/>
    <mergeCell ref="A340:B340"/>
    <mergeCell ref="C340:E340"/>
    <mergeCell ref="G340:H340"/>
    <mergeCell ref="A341:B341"/>
    <mergeCell ref="C341:E341"/>
    <mergeCell ref="G341:H341"/>
    <mergeCell ref="A342:B342"/>
    <mergeCell ref="C342:E342"/>
    <mergeCell ref="G342:H342"/>
    <mergeCell ref="A336:B336"/>
    <mergeCell ref="C336:E336"/>
    <mergeCell ref="G336:H336"/>
    <mergeCell ref="C337:E337"/>
    <mergeCell ref="G337:H337"/>
    <mergeCell ref="A338:B338"/>
    <mergeCell ref="C338:E338"/>
    <mergeCell ref="G338:H338"/>
    <mergeCell ref="A339:B339"/>
    <mergeCell ref="C339:E339"/>
    <mergeCell ref="G339:H339"/>
    <mergeCell ref="A346:B346"/>
    <mergeCell ref="C346:E346"/>
    <mergeCell ref="G346:H346"/>
    <mergeCell ref="A347:B347"/>
    <mergeCell ref="C347:E347"/>
    <mergeCell ref="G347:H347"/>
    <mergeCell ref="A348:B348"/>
    <mergeCell ref="C348:E348"/>
    <mergeCell ref="G348:H348"/>
    <mergeCell ref="A343:B343"/>
    <mergeCell ref="C343:E343"/>
    <mergeCell ref="G343:H343"/>
    <mergeCell ref="A344:B344"/>
    <mergeCell ref="C344:E344"/>
    <mergeCell ref="G344:H344"/>
    <mergeCell ref="A345:B345"/>
    <mergeCell ref="C345:E345"/>
    <mergeCell ref="G345:H345"/>
    <mergeCell ref="A384:B384"/>
    <mergeCell ref="C384:E384"/>
    <mergeCell ref="G384:H384"/>
    <mergeCell ref="A358:B358"/>
    <mergeCell ref="C382:E382"/>
    <mergeCell ref="G382:H382"/>
    <mergeCell ref="G355:H355"/>
    <mergeCell ref="A356:B356"/>
    <mergeCell ref="C356:E356"/>
    <mergeCell ref="G356:H356"/>
    <mergeCell ref="A357:B357"/>
    <mergeCell ref="C357:E357"/>
    <mergeCell ref="G357:H357"/>
    <mergeCell ref="A352:B352"/>
    <mergeCell ref="C352:E352"/>
    <mergeCell ref="G352:H352"/>
    <mergeCell ref="A353:B353"/>
    <mergeCell ref="C353:E353"/>
    <mergeCell ref="G353:H353"/>
    <mergeCell ref="A354:B354"/>
    <mergeCell ref="C354:E354"/>
    <mergeCell ref="G354:H354"/>
    <mergeCell ref="A355:B355"/>
    <mergeCell ref="C355:E355"/>
    <mergeCell ref="G381:H381"/>
    <mergeCell ref="G395:H395"/>
    <mergeCell ref="A396:B396"/>
    <mergeCell ref="C396:E396"/>
    <mergeCell ref="G396:H396"/>
    <mergeCell ref="A397:B397"/>
    <mergeCell ref="C358:E358"/>
    <mergeCell ref="G358:H358"/>
    <mergeCell ref="A359:B359"/>
    <mergeCell ref="C359:E359"/>
    <mergeCell ref="G359:H359"/>
    <mergeCell ref="A360:B360"/>
    <mergeCell ref="C360:E360"/>
    <mergeCell ref="G360:H360"/>
    <mergeCell ref="A392:B392"/>
    <mergeCell ref="A386:B386"/>
    <mergeCell ref="C386:E386"/>
    <mergeCell ref="G386:H386"/>
    <mergeCell ref="A387:B387"/>
    <mergeCell ref="C387:E387"/>
    <mergeCell ref="G387:H387"/>
    <mergeCell ref="A361:B361"/>
    <mergeCell ref="C361:E361"/>
    <mergeCell ref="G361:H361"/>
    <mergeCell ref="G391:H391"/>
    <mergeCell ref="A385:B385"/>
    <mergeCell ref="C385:E385"/>
    <mergeCell ref="G385:H385"/>
    <mergeCell ref="G368:H368"/>
    <mergeCell ref="C376:E376"/>
    <mergeCell ref="G376:H376"/>
    <mergeCell ref="C381:E381"/>
    <mergeCell ref="A406:B406"/>
    <mergeCell ref="C406:E406"/>
    <mergeCell ref="G406:H406"/>
    <mergeCell ref="A404:B404"/>
    <mergeCell ref="C404:E404"/>
    <mergeCell ref="G404:H404"/>
    <mergeCell ref="A405:B405"/>
    <mergeCell ref="C405:E405"/>
    <mergeCell ref="G405:H405"/>
    <mergeCell ref="A393:B393"/>
    <mergeCell ref="C393:E393"/>
    <mergeCell ref="G393:H393"/>
    <mergeCell ref="A402:B402"/>
    <mergeCell ref="C402:E402"/>
    <mergeCell ref="C388:E388"/>
    <mergeCell ref="G388:H388"/>
    <mergeCell ref="G402:H402"/>
    <mergeCell ref="C391:E391"/>
    <mergeCell ref="A403:B403"/>
    <mergeCell ref="C403:E403"/>
    <mergeCell ref="G403:H403"/>
    <mergeCell ref="A390:B390"/>
    <mergeCell ref="C390:E390"/>
    <mergeCell ref="C400:E400"/>
    <mergeCell ref="G400:H400"/>
    <mergeCell ref="G408:H408"/>
    <mergeCell ref="A365:B365"/>
    <mergeCell ref="C365:E365"/>
    <mergeCell ref="G365:H365"/>
    <mergeCell ref="A366:B366"/>
    <mergeCell ref="C366:E366"/>
    <mergeCell ref="G366:H366"/>
    <mergeCell ref="G373:H373"/>
    <mergeCell ref="C374:E374"/>
    <mergeCell ref="G374:H374"/>
    <mergeCell ref="C375:E375"/>
    <mergeCell ref="G375:H375"/>
    <mergeCell ref="C377:E377"/>
    <mergeCell ref="G377:H377"/>
    <mergeCell ref="C378:E378"/>
    <mergeCell ref="G378:H378"/>
    <mergeCell ref="C379:E379"/>
    <mergeCell ref="G379:H379"/>
    <mergeCell ref="C380:E380"/>
    <mergeCell ref="G380:H380"/>
    <mergeCell ref="C392:E392"/>
    <mergeCell ref="G392:H392"/>
    <mergeCell ref="A401:E401"/>
    <mergeCell ref="G401:H401"/>
    <mergeCell ref="C407:E407"/>
    <mergeCell ref="G407:H407"/>
    <mergeCell ref="C373:E373"/>
    <mergeCell ref="A408:B408"/>
    <mergeCell ref="C408:E408"/>
    <mergeCell ref="C383:E383"/>
    <mergeCell ref="A395:B395"/>
    <mergeCell ref="C395:E395"/>
    <mergeCell ref="C414:E414"/>
    <mergeCell ref="G414:H414"/>
    <mergeCell ref="A415:B415"/>
    <mergeCell ref="C415:E415"/>
    <mergeCell ref="G415:H415"/>
    <mergeCell ref="A412:B412"/>
    <mergeCell ref="C412:E412"/>
    <mergeCell ref="G412:H412"/>
    <mergeCell ref="A413:B413"/>
    <mergeCell ref="C413:E413"/>
    <mergeCell ref="G413:H413"/>
    <mergeCell ref="A409:E409"/>
    <mergeCell ref="G409:H409"/>
    <mergeCell ref="A410:B410"/>
    <mergeCell ref="C410:E410"/>
    <mergeCell ref="G410:H410"/>
    <mergeCell ref="A411:B411"/>
    <mergeCell ref="C411:E411"/>
    <mergeCell ref="G411:H411"/>
    <mergeCell ref="C189:E189"/>
    <mergeCell ref="G189:H189"/>
    <mergeCell ref="A190:B190"/>
    <mergeCell ref="C190:E190"/>
    <mergeCell ref="G190:H190"/>
    <mergeCell ref="A191:B191"/>
    <mergeCell ref="C191:E191"/>
    <mergeCell ref="G191:H191"/>
    <mergeCell ref="A192:B192"/>
    <mergeCell ref="C192:E192"/>
    <mergeCell ref="A372:B372"/>
    <mergeCell ref="C372:E372"/>
    <mergeCell ref="G372:H372"/>
    <mergeCell ref="C367:E367"/>
    <mergeCell ref="C370:E370"/>
    <mergeCell ref="G367:H367"/>
    <mergeCell ref="G370:H370"/>
    <mergeCell ref="C371:E371"/>
    <mergeCell ref="G369:H369"/>
    <mergeCell ref="G371:H371"/>
    <mergeCell ref="G215:H215"/>
    <mergeCell ref="A206:B206"/>
    <mergeCell ref="G364:H364"/>
    <mergeCell ref="A349:B349"/>
    <mergeCell ref="C349:E349"/>
    <mergeCell ref="G349:H349"/>
    <mergeCell ref="A350:B350"/>
    <mergeCell ref="C350:E350"/>
    <mergeCell ref="G350:H350"/>
    <mergeCell ref="A351:B351"/>
    <mergeCell ref="C351:E351"/>
    <mergeCell ref="G351:H351"/>
    <mergeCell ref="C397:E397"/>
    <mergeCell ref="G397:H397"/>
    <mergeCell ref="C398:E398"/>
    <mergeCell ref="G398:H398"/>
    <mergeCell ref="A399:B399"/>
    <mergeCell ref="C399:E399"/>
    <mergeCell ref="G399:H399"/>
    <mergeCell ref="C394:E394"/>
    <mergeCell ref="G394:H394"/>
    <mergeCell ref="A389:B389"/>
    <mergeCell ref="C389:E389"/>
    <mergeCell ref="G389:H389"/>
    <mergeCell ref="G226:H226"/>
    <mergeCell ref="C216:E216"/>
    <mergeCell ref="G216:H216"/>
    <mergeCell ref="A218:B218"/>
    <mergeCell ref="C218:E218"/>
    <mergeCell ref="G218:H218"/>
    <mergeCell ref="A220:B220"/>
    <mergeCell ref="C220:E220"/>
    <mergeCell ref="G220:H220"/>
    <mergeCell ref="C222:E222"/>
    <mergeCell ref="G390:H390"/>
    <mergeCell ref="A388:B388"/>
    <mergeCell ref="A362:B362"/>
    <mergeCell ref="C362:E362"/>
    <mergeCell ref="G362:H362"/>
    <mergeCell ref="A363:B363"/>
    <mergeCell ref="C363:E363"/>
    <mergeCell ref="G363:H363"/>
    <mergeCell ref="A364:B364"/>
    <mergeCell ref="C364:E364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Naslovna</vt:lpstr>
      <vt:lpstr>Sažetak</vt:lpstr>
      <vt:lpstr>Prihodi i rashodi-po ek.klasif.</vt:lpstr>
      <vt:lpstr>Prihodi i rashodi -izvori fin.</vt:lpstr>
      <vt:lpstr>Rashodi prema funkcijskoj k. 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Ana</cp:lastModifiedBy>
  <cp:lastPrinted>2024-03-22T09:19:08Z</cp:lastPrinted>
  <dcterms:created xsi:type="dcterms:W3CDTF">2022-02-23T11:39:51Z</dcterms:created>
  <dcterms:modified xsi:type="dcterms:W3CDTF">2024-03-26T07:49:43Z</dcterms:modified>
</cp:coreProperties>
</file>